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8" windowWidth="14808" windowHeight="8016" activeTab="3"/>
  </bookViews>
  <sheets>
    <sheet name="Revision-history" sheetId="18" r:id="rId1"/>
    <sheet name="Summary" sheetId="14" r:id="rId2"/>
    <sheet name="Characteristics" sheetId="28" r:id="rId3"/>
    <sheet name="AutoTest" sheetId="29" r:id="rId4"/>
    <sheet name="Manual Test" sheetId="1" r:id="rId5"/>
    <sheet name="AutoTest_Dual" sheetId="27" r:id="rId6"/>
    <sheet name="OIS" sheetId="31" r:id="rId7"/>
    <sheet name="Angle Detection" sheetId="30" r:id="rId8"/>
    <sheet name="Step Counter" sheetId="22" r:id="rId9"/>
    <sheet name="Double TAP" sheetId="21" r:id="rId10"/>
    <sheet name="Heart beat" sheetId="20" r:id="rId11"/>
    <sheet name="CRT" sheetId="19" r:id="rId12"/>
    <sheet name="LOWG" sheetId="17" r:id="rId13"/>
    <sheet name="Power State" sheetId="16" r:id="rId14"/>
    <sheet name="RAM patch" sheetId="26" r:id="rId15"/>
  </sheets>
  <definedNames>
    <definedName name="_xlnm._FilterDatabase" localSheetId="3" hidden="1">AutoTest!$A$3:$G$81</definedName>
    <definedName name="_xlnm._FilterDatabase" localSheetId="5" hidden="1">AutoTest_Dual!$A$3:$H$162</definedName>
    <definedName name="_xlnm._FilterDatabase" localSheetId="4" hidden="1">'Manual Test'!$A$3:$H$11</definedName>
  </definedNames>
  <calcPr calcId="162913"/>
</workbook>
</file>

<file path=xl/calcChain.xml><?xml version="1.0" encoding="utf-8"?>
<calcChain xmlns="http://schemas.openxmlformats.org/spreadsheetml/2006/main">
  <c r="F2" i="31" l="1"/>
  <c r="G2" i="31"/>
  <c r="A2" i="31"/>
  <c r="A21" i="14" s="1"/>
  <c r="E2" i="30"/>
  <c r="F2" i="30"/>
  <c r="B23" i="14"/>
  <c r="A2" i="30"/>
  <c r="A23" i="14" s="1"/>
  <c r="G2" i="30"/>
  <c r="H2" i="30"/>
  <c r="D23" i="14"/>
  <c r="C23" i="14"/>
  <c r="D2" i="29"/>
  <c r="E2" i="29"/>
  <c r="F2" i="29" s="1"/>
  <c r="A2" i="29"/>
  <c r="A19" i="14" s="1"/>
  <c r="E2" i="27"/>
  <c r="F2" i="27"/>
  <c r="G2" i="27"/>
  <c r="C28" i="28"/>
  <c r="C29" i="28"/>
  <c r="C27" i="28"/>
  <c r="B28" i="28"/>
  <c r="B29" i="28"/>
  <c r="B27" i="28"/>
  <c r="C14" i="28"/>
  <c r="B14" i="28"/>
  <c r="C13" i="28"/>
  <c r="C12" i="28"/>
  <c r="B13" i="28"/>
  <c r="B12" i="28"/>
  <c r="E23" i="28"/>
  <c r="D23" i="28"/>
  <c r="C23" i="28"/>
  <c r="B23" i="28"/>
  <c r="E22" i="28"/>
  <c r="D22" i="28"/>
  <c r="C22" i="28"/>
  <c r="B22" i="28"/>
  <c r="E21" i="28"/>
  <c r="D21" i="28"/>
  <c r="C21" i="28"/>
  <c r="B21" i="28"/>
  <c r="E20" i="28"/>
  <c r="D20" i="28"/>
  <c r="C20" i="28"/>
  <c r="B20" i="28"/>
  <c r="E19" i="28"/>
  <c r="D19" i="28"/>
  <c r="C19" i="28"/>
  <c r="B19" i="28"/>
  <c r="E5" i="28"/>
  <c r="E6" i="28"/>
  <c r="E7" i="28"/>
  <c r="E8" i="28"/>
  <c r="E4" i="28"/>
  <c r="D5" i="28"/>
  <c r="D6" i="28"/>
  <c r="D7" i="28"/>
  <c r="D8" i="28"/>
  <c r="D4" i="28"/>
  <c r="C5" i="28"/>
  <c r="C6" i="28"/>
  <c r="C7" i="28"/>
  <c r="C8" i="28"/>
  <c r="B5" i="28"/>
  <c r="B6" i="28"/>
  <c r="B7" i="28"/>
  <c r="B8" i="28"/>
  <c r="B4" i="28"/>
  <c r="C4" i="28"/>
  <c r="A2" i="27"/>
  <c r="A22" i="14" s="1"/>
  <c r="D2" i="26"/>
  <c r="E2" i="26"/>
  <c r="B30" i="14"/>
  <c r="A2" i="26"/>
  <c r="A30" i="14" s="1"/>
  <c r="A2" i="1"/>
  <c r="A20" i="14" s="1"/>
  <c r="E2" i="22"/>
  <c r="F2" i="22"/>
  <c r="G2" i="22"/>
  <c r="A2" i="22"/>
  <c r="A24" i="14" s="1"/>
  <c r="E2" i="21"/>
  <c r="F2" i="21"/>
  <c r="A2" i="21"/>
  <c r="A25" i="14"/>
  <c r="E2" i="20"/>
  <c r="F2" i="20"/>
  <c r="B26" i="14"/>
  <c r="D26" i="14"/>
  <c r="A2" i="20"/>
  <c r="A26" i="14" s="1"/>
  <c r="E2" i="19"/>
  <c r="F2" i="19"/>
  <c r="B27" i="14"/>
  <c r="A2" i="19"/>
  <c r="A27" i="14" s="1"/>
  <c r="E2" i="17"/>
  <c r="F2" i="17"/>
  <c r="B28" i="14"/>
  <c r="G2" i="17"/>
  <c r="C28" i="14"/>
  <c r="E4" i="16"/>
  <c r="A2" i="17"/>
  <c r="E17" i="16"/>
  <c r="E23" i="16"/>
  <c r="E19" i="16"/>
  <c r="E9" i="16"/>
  <c r="E14" i="16"/>
  <c r="C2" i="16"/>
  <c r="D2" i="16"/>
  <c r="B29" i="14"/>
  <c r="D29" i="14"/>
  <c r="A2" i="16"/>
  <c r="F2" i="1"/>
  <c r="G2" i="1"/>
  <c r="B20" i="14"/>
  <c r="C20" i="14"/>
  <c r="G2" i="19"/>
  <c r="H2" i="19"/>
  <c r="D27" i="14"/>
  <c r="H2" i="17"/>
  <c r="F2" i="26"/>
  <c r="G2" i="26"/>
  <c r="D30" i="14"/>
  <c r="E2" i="16"/>
  <c r="C29" i="14"/>
  <c r="C27" i="14"/>
  <c r="G2" i="20"/>
  <c r="H2" i="20"/>
  <c r="G2" i="21"/>
  <c r="C25" i="14"/>
  <c r="B25" i="14"/>
  <c r="B24" i="14"/>
  <c r="C24" i="14"/>
  <c r="H2" i="22"/>
  <c r="H2" i="1"/>
  <c r="I2" i="1"/>
  <c r="D20" i="14"/>
  <c r="C30" i="14"/>
  <c r="F2" i="16"/>
  <c r="H2" i="21"/>
  <c r="D25" i="14"/>
  <c r="D24" i="14"/>
  <c r="C26" i="14"/>
  <c r="D28" i="14"/>
  <c r="B21" i="14"/>
  <c r="H2" i="31"/>
  <c r="I2" i="31"/>
  <c r="D21" i="14"/>
  <c r="C22" i="14"/>
  <c r="B22" i="14"/>
  <c r="D22" i="14"/>
  <c r="H2" i="27"/>
  <c r="C21" i="14"/>
  <c r="B19" i="14" l="1"/>
  <c r="G2" i="29"/>
  <c r="D19" i="14" l="1"/>
  <c r="C19" i="14"/>
</calcChain>
</file>

<file path=xl/comments1.xml><?xml version="1.0" encoding="utf-8"?>
<comments xmlns="http://schemas.openxmlformats.org/spreadsheetml/2006/main">
  <authors>
    <author>Author</author>
  </authors>
  <commentList>
    <comment ref="E3" authorId="0" shapeId="0">
      <text>
        <r>
          <rPr>
            <b/>
            <sz val="8"/>
            <color indexed="81"/>
            <rFont val="Tahoma"/>
            <family val="2"/>
          </rPr>
          <t>Author:</t>
        </r>
        <r>
          <rPr>
            <sz val="8"/>
            <color indexed="81"/>
            <rFont val="Tahoma"/>
            <family val="2"/>
          </rPr>
          <t xml:space="preserve">
Please enter the latest status pass or fail
</t>
        </r>
      </text>
    </comment>
  </commentList>
</comments>
</file>

<file path=xl/sharedStrings.xml><?xml version="1.0" encoding="utf-8"?>
<sst xmlns="http://schemas.openxmlformats.org/spreadsheetml/2006/main" count="2151" uniqueCount="769">
  <si>
    <t>SEE TEST SPEC</t>
  </si>
  <si>
    <t>Status</t>
  </si>
  <si>
    <t>Approved</t>
  </si>
  <si>
    <t>Note: Please update the current status above &lt;Draft / Reviewed / Approved  &gt;</t>
  </si>
  <si>
    <t>Copyright</t>
  </si>
  <si>
    <t>Internal</t>
  </si>
  <si>
    <t>Document Revision History</t>
  </si>
  <si>
    <t>Version No.</t>
  </si>
  <si>
    <t>Modifications</t>
  </si>
  <si>
    <t>Author</t>
  </si>
  <si>
    <t>Reviewer</t>
  </si>
  <si>
    <t>Approver</t>
  </si>
  <si>
    <t>Date</t>
  </si>
  <si>
    <t>V0.1</t>
  </si>
  <si>
    <t>The test spec including test cases for smoke test, LOWG, Dynamic range test for acc and gyro and power state.</t>
  </si>
  <si>
    <t>Zhang Qin(BST/ESA5)</t>
  </si>
  <si>
    <t>Li Xia(BST/ESA5)</t>
  </si>
  <si>
    <t>Zhang Xu(BST/ESA4)</t>
  </si>
  <si>
    <t>2020.09.15</t>
  </si>
  <si>
    <t>V0.2</t>
  </si>
  <si>
    <t>added test cases for double_tap</t>
  </si>
  <si>
    <t>2020.09.17</t>
  </si>
  <si>
    <t>V0.3</t>
  </si>
  <si>
    <t>Update the test standard for data quality according android requirment</t>
  </si>
  <si>
    <t>2020.09.23</t>
  </si>
  <si>
    <t>V0.4</t>
  </si>
  <si>
    <t>added test cases for gravity sensor, linear-acc sensor and game rotation vector sensor</t>
  </si>
  <si>
    <t>2020.10.20</t>
  </si>
  <si>
    <t>V0.5</t>
  </si>
  <si>
    <t>Added the review and approve process for test report</t>
  </si>
  <si>
    <t>2020.11.26</t>
  </si>
  <si>
    <t>V0.6</t>
  </si>
  <si>
    <t>Split the test case of unfixed features from system test cases.</t>
  </si>
  <si>
    <t>2021.1.26</t>
  </si>
  <si>
    <t>V0.7</t>
  </si>
  <si>
    <t>Added test cases for game rotation vector sensor</t>
  </si>
  <si>
    <t>2021.3.10</t>
  </si>
  <si>
    <t>V0.8</t>
  </si>
  <si>
    <t>Added test cases for dual sensor</t>
  </si>
  <si>
    <t>2021.4.9</t>
  </si>
  <si>
    <t>V0.9</t>
  </si>
  <si>
    <t>Split auto test cases and manual test cases</t>
  </si>
  <si>
    <t>2021.5.20</t>
  </si>
  <si>
    <t>V1.0</t>
  </si>
  <si>
    <t>Add the test cases of RAM patch for special BMI320 driver</t>
  </si>
  <si>
    <t>Huang Leo(BST/ESA4)</t>
  </si>
  <si>
    <t>2021.6.17</t>
  </si>
  <si>
    <t>V1.1</t>
  </si>
  <si>
    <t>Add the auto test cases for dynamic range</t>
  </si>
  <si>
    <t>2021.6.28</t>
  </si>
  <si>
    <t>V1.2</t>
  </si>
  <si>
    <t>1.	Update the auto test standard to Characteristics sheet.
2.	Add the drva test cmd in auto test sheet
3.	Split auto test cases for single sensor and dual sensor</t>
  </si>
  <si>
    <t>2021.7.21</t>
  </si>
  <si>
    <t>V1.3</t>
  </si>
  <si>
    <t>Add the cases for angle detection feature</t>
  </si>
  <si>
    <t>2021.8.13</t>
  </si>
  <si>
    <t>V1.4</t>
  </si>
  <si>
    <t>1. Add the "Algorithm Version" and "Dual Sensor" in test environment
2. Add "failed cases" and "Comment" in CTS test result</t>
  </si>
  <si>
    <t>2021.8.17</t>
  </si>
  <si>
    <t>V1.5</t>
  </si>
  <si>
    <t>Add test cases for OIS.</t>
  </si>
  <si>
    <t>HU Wenjun(BST/ESA4)</t>
  </si>
  <si>
    <t>2021.11.2</t>
  </si>
  <si>
    <t>V1.6</t>
  </si>
  <si>
    <t>Add more test cases for OIS according datasheet</t>
  </si>
  <si>
    <t>2021.11.11</t>
  </si>
  <si>
    <t>SEE TEST REPORT</t>
  </si>
  <si>
    <t>Test Report  Review and Approval</t>
  </si>
  <si>
    <t>Tips:
1. The cells marked in green are not fixed. Please fill in them according to the test environemnt.
2.The keywords for factory test are not fixed, please aligned with AE.
3. The cases for RAM patch just for special BMI320 driver
4. When the driver support dual sensor, please used the AutoTest_Dual sheet
5. If not support any algorithm, please fill in "Not Support"
6. Add the comment for the CTS failed cases</t>
  </si>
  <si>
    <t>Role</t>
  </si>
  <si>
    <t>Name</t>
  </si>
  <si>
    <t>Test Environment</t>
  </si>
  <si>
    <t>Qualcomm Platform</t>
  </si>
  <si>
    <t>Driver Version</t>
  </si>
  <si>
    <t>OS</t>
  </si>
  <si>
    <t>Algorithm Version</t>
  </si>
  <si>
    <t>Qualcomm OpenSSC Version</t>
  </si>
  <si>
    <t>DAE</t>
  </si>
  <si>
    <t>Sensor Type</t>
  </si>
  <si>
    <t>Dual Sensor</t>
  </si>
  <si>
    <t>Sensor Model</t>
  </si>
  <si>
    <t>CTS Version</t>
  </si>
  <si>
    <t>Conmunication mode</t>
  </si>
  <si>
    <t>CTS Verifier Version</t>
  </si>
  <si>
    <t>System Test Result</t>
  </si>
  <si>
    <t>Total Executed</t>
  </si>
  <si>
    <t>Passing (%)</t>
  </si>
  <si>
    <t>Failing (%)</t>
  </si>
  <si>
    <t>Comment</t>
  </si>
  <si>
    <t>LOWG</t>
  </si>
  <si>
    <t>Power State</t>
  </si>
  <si>
    <t>CTS Test Result</t>
  </si>
  <si>
    <t>Test Module</t>
  </si>
  <si>
    <t>Test Result</t>
  </si>
  <si>
    <t>Failed Cases</t>
  </si>
  <si>
    <t>CTS tradefed</t>
  </si>
  <si>
    <t>arm64-v8a CtsSensorTestCases</t>
  </si>
  <si>
    <t>The failed cases are not dependent on driver，the failures are came from other sensors or algo that are not in the scope of this deliverable.</t>
  </si>
  <si>
    <t xml:space="preserve">arm64-v8a CtsSensorTestCases[instant]  </t>
  </si>
  <si>
    <t xml:space="preserve">CTS Verifier </t>
  </si>
  <si>
    <t>Accelerometer Measurement Tests</t>
  </si>
  <si>
    <t>Gyroscope Measurement Test</t>
  </si>
  <si>
    <t>IMU Sensor Attributes</t>
  </si>
  <si>
    <t>Accel Sample Interval Standard</t>
  </si>
  <si>
    <t>ODR(hz)</t>
  </si>
  <si>
    <t>MIN limit (ms)</t>
  </si>
  <si>
    <t>MAX limit (ms)</t>
  </si>
  <si>
    <t>Average MIN limit (ms)</t>
  </si>
  <si>
    <t>Average MAX limit (ms)</t>
  </si>
  <si>
    <t>Accel Values Standard (Z axis up)</t>
  </si>
  <si>
    <t>AXIS</t>
  </si>
  <si>
    <r>
      <t>MIN limit (m/s</t>
    </r>
    <r>
      <rPr>
        <b/>
        <sz val="11"/>
        <color theme="1"/>
        <rFont val="Arial"/>
        <family val="2"/>
      </rPr>
      <t>²</t>
    </r>
    <r>
      <rPr>
        <b/>
        <sz val="11"/>
        <color theme="1"/>
        <rFont val="Calibri"/>
        <family val="2"/>
        <scheme val="minor"/>
      </rPr>
      <t>)</t>
    </r>
  </si>
  <si>
    <t>MAX limit  (m/s²)</t>
  </si>
  <si>
    <t xml:space="preserve"> Standard Deviation (m/s²)</t>
  </si>
  <si>
    <t>X</t>
  </si>
  <si>
    <t>Y</t>
  </si>
  <si>
    <t>Z</t>
  </si>
  <si>
    <t>Gyro Sample Interval Standard</t>
  </si>
  <si>
    <t>ODR (hz)</t>
  </si>
  <si>
    <t>Gyro Values Standard</t>
  </si>
  <si>
    <t>MIN limit (rad/s)</t>
  </si>
  <si>
    <t>MAX limit  (rad/s)</t>
  </si>
  <si>
    <t xml:space="preserve"> Standard Deviation (rad/s)</t>
  </si>
  <si>
    <t>Test case</t>
  </si>
  <si>
    <t>Executed %</t>
  </si>
  <si>
    <r>
      <t xml:space="preserve">Passing %
(vs </t>
    </r>
    <r>
      <rPr>
        <b/>
        <i/>
        <sz val="11"/>
        <color rgb="FF000066"/>
        <rFont val="Calibri"/>
        <family val="2"/>
        <scheme val="minor"/>
      </rPr>
      <t>executed</t>
    </r>
    <r>
      <rPr>
        <i/>
        <sz val="11"/>
        <color rgb="FF000066"/>
        <rFont val="Calibri"/>
        <family val="2"/>
        <scheme val="minor"/>
      </rPr>
      <t xml:space="preserve"> test cases)</t>
    </r>
  </si>
  <si>
    <r>
      <t xml:space="preserve">Failing %
(vs </t>
    </r>
    <r>
      <rPr>
        <b/>
        <i/>
        <sz val="11"/>
        <color rgb="FF000066"/>
        <rFont val="Calibri"/>
        <family val="2"/>
        <scheme val="minor"/>
      </rPr>
      <t>executed</t>
    </r>
    <r>
      <rPr>
        <i/>
        <sz val="11"/>
        <color rgb="FF000066"/>
        <rFont val="Calibri"/>
        <family val="2"/>
        <scheme val="minor"/>
      </rPr>
      <t xml:space="preserve">  test cases)</t>
    </r>
  </si>
  <si>
    <t>Case ID</t>
  </si>
  <si>
    <t>Sensor</t>
  </si>
  <si>
    <t>Category</t>
  </si>
  <si>
    <t>Test Case</t>
  </si>
  <si>
    <t>drva_test Command</t>
  </si>
  <si>
    <t>Auto_00</t>
  </si>
  <si>
    <t>ACCEL</t>
  </si>
  <si>
    <t>FactoryTest</t>
  </si>
  <si>
    <t>Connectivity</t>
  </si>
  <si>
    <t>adb shell ssc_drva_test -sensor=accel -factory_test=3 -duration=5 -hw_id=0</t>
  </si>
  <si>
    <t>Auto_01</t>
  </si>
  <si>
    <t>Hardware Self Test</t>
  </si>
  <si>
    <t>adb shell ssc_drva_test -sensor=accel -factory_test=1 -duration=5 -hw_id=0</t>
  </si>
  <si>
    <t>Auto_02</t>
  </si>
  <si>
    <t>Calibration</t>
  </si>
  <si>
    <t>adb shell ssc_drva_test -sensor=accel -factory_test=2 -duration=5 -hw_id=0</t>
  </si>
  <si>
    <t>Auto_03</t>
  </si>
  <si>
    <t>Streaming</t>
  </si>
  <si>
    <t>ODR MAX</t>
  </si>
  <si>
    <t>adb shell ssc_drva_test -sensor=accel -sample_rate=-1 -duration=30 -hw_id=0</t>
  </si>
  <si>
    <t>Auto_04</t>
  </si>
  <si>
    <t>ODR MIN</t>
  </si>
  <si>
    <t>adb shell ssc_drva_test -sensor=accel -sample_rate=-2 -duration=30 -hw_id=0</t>
  </si>
  <si>
    <t>Auto_05</t>
  </si>
  <si>
    <t>ODR 100hz</t>
  </si>
  <si>
    <t>adb shell ssc_drva_test -sensor=accel -sample_rate=100 -duration=30 -hw_id=0</t>
  </si>
  <si>
    <t>Auto_06</t>
  </si>
  <si>
    <t>ODR 50hz</t>
  </si>
  <si>
    <t>adb shell ssc_drva_test -sensor=accel -sample_rate=50 -duration=30 -hw_id=0</t>
  </si>
  <si>
    <t>Auto_07</t>
  </si>
  <si>
    <t>ODR 200hz</t>
  </si>
  <si>
    <t>adb shell ssc_drva_test -sensor=accel -sample_rate=200 -duration=30 -hw_id=0</t>
  </si>
  <si>
    <t>Auto_08</t>
  </si>
  <si>
    <t>ODR sweep ascend</t>
  </si>
  <si>
    <t>adb shell ssc_drva_test -sensor=accel -sample_rate=-3.0 -duration=30 -hw_id=0</t>
  </si>
  <si>
    <t>Auto_09</t>
  </si>
  <si>
    <t>InternalConcurrency</t>
  </si>
  <si>
    <t>Streaming accel ODR MAX &amp; FactoryTest accel Calibration</t>
  </si>
  <si>
    <t>adb shell "ssc_drva_test -sensor=accel -sample_rate=-1 -duration=30 -hw_id=0 &amp;" "ssc_drva_test -sensor=accel -factory_test=2 -duration=5 -delay=2  -hw_id=0 "</t>
  </si>
  <si>
    <t>Auto_10</t>
  </si>
  <si>
    <t>Streaming accel ODR MAX &amp; FactoryTest accel HardwareSelfTest</t>
  </si>
  <si>
    <t>adb shell "ssc_drva_test -sensor=accel -sample_rate=-1 -duration=30 -hw_id=0 &amp;" "ssc_drva_test -sensor=accel -factory_test=1 -duration=5 -delay=2  -hw_id=0 "</t>
  </si>
  <si>
    <t>Auto_11</t>
  </si>
  <si>
    <t>Streaming accel ODR MAX &amp; Streaming accel ODR MIN</t>
  </si>
  <si>
    <t>adb shell "ssc_drva_test -sensor=accel -sample_rate=-1 -duration=30 -hw_id=0 &amp;" "ssc_drva_test -sensor=accel  -sample_rate=-2 -duration=30 -delay=2  -hw_id=0 "</t>
  </si>
  <si>
    <t>Auto_12</t>
  </si>
  <si>
    <t>Streaming accel ODR sweep ascend &amp; Streaming accel ODR sweep descend</t>
  </si>
  <si>
    <t>adb shell "ssc_drva_test -sensor=accel -sample_rate=-3.0 -duration=30 -hw_id=0 &amp;" "ssc_drva_test -sensor=accel  -sample_rate=-3.1 -duration=30 -delay=2  -hw_id=0 "</t>
  </si>
  <si>
    <t>Auto_13</t>
  </si>
  <si>
    <t>Gyro</t>
  </si>
  <si>
    <t>adb shell ssc_drva_test -sensor=gyro -factory_test=3 -duration=5 -hw_id=0</t>
  </si>
  <si>
    <t>Auto_14</t>
  </si>
  <si>
    <t>HardwareSelfTest</t>
  </si>
  <si>
    <t>adb shell ssc_drva_test -sensor=gyro -factory_test=1 -duration=5 -hw_id=0</t>
  </si>
  <si>
    <t>Auto_15</t>
  </si>
  <si>
    <t>adb shell ssc_drva_test -sensor=gyro -factory_test=2 -duration=5 -hw_id=0</t>
  </si>
  <si>
    <t>Auto_16</t>
  </si>
  <si>
    <t>adb shell ssc_drva_test -sensor=gyro -sample_rate=-1 -duration=30 -hw_id=0</t>
  </si>
  <si>
    <t>Auto_17</t>
  </si>
  <si>
    <t>adb shell ssc_drva_test -sensor=gyro -sample_rate=-2 -duration=30 -hw_id=0</t>
  </si>
  <si>
    <t>Auto_18</t>
  </si>
  <si>
    <t>adb shell ssc_drva_test -sensor=gyro -sample_rate=100 -duration=30 -hw_id=0</t>
  </si>
  <si>
    <t>Auto_19</t>
  </si>
  <si>
    <t>adb shell ssc_drva_test -sensor=gyro -sample_rate=50 -duration=30 -hw_id=0</t>
  </si>
  <si>
    <t>Auto_20</t>
  </si>
  <si>
    <t>adb shell ssc_drva_test -sensor=gyro -sample_rate=200 -duration=30 -hw_id=0</t>
  </si>
  <si>
    <t>Auto_21</t>
  </si>
  <si>
    <t>adb shell ssc_drva_test -sensor=gyro -sample_rate=-3.0 -duration=30 -hw_id=0</t>
  </si>
  <si>
    <t>Auto_22</t>
  </si>
  <si>
    <t>Streaming gyro ODR MAX &amp; FactoryTest gyro Calibration</t>
  </si>
  <si>
    <t>adb shell "ssc_drva_test -sensor=gyro -sample_rate=-1 -duration=30 -hw_id=0 &amp;" "ssc_drva_test -sensor=gyro -factory_test=2 -duration=5 -delay=2  -hw_id=0 "</t>
  </si>
  <si>
    <t>Auto_23</t>
  </si>
  <si>
    <t>Streaming gyro ODR MAX &amp; FactoryTest gyro HardwareSelfTest</t>
  </si>
  <si>
    <t>adb shell "ssc_drva_test -sensor=gyro -sample_rate=-1 -duration=30 -hw_id=0 &amp;" "ssc_drva_test -sensor=gyro -factory_test=1 -duration=5 -delay=2  -hw_id=0 "</t>
  </si>
  <si>
    <t>Auto_24</t>
  </si>
  <si>
    <t>Streaming gyro ODR MAX &amp; Streaming gyro ODR MIN</t>
  </si>
  <si>
    <t>adb shell "ssc_drva_test -sensor=gyro -sample_rate=-1 -duration=30 -hw_id=0 &amp;" "ssc_drva_test -sensor=gyro  -sample_rate=-2 -duration=30 -delay=2  -hw_id=0 "</t>
  </si>
  <si>
    <t>Auto_25</t>
  </si>
  <si>
    <t>Streaming gyro ODR sweep ascend &amp; Streaming gyro ODR sweep descend</t>
  </si>
  <si>
    <t>adb shell "ssc_drva_test -sensor=gyro -sample_rate=-3.0 -duration=30 -hw_id=0 &amp;" "ssc_drva_test -sensor=gyro  -sample_rate=-3.1 -duration=30 -delay=2  -hw_id=0 "</t>
  </si>
  <si>
    <t>Auto_26</t>
  </si>
  <si>
    <t>IMU</t>
  </si>
  <si>
    <t>ExternalConcurrency</t>
  </si>
  <si>
    <t>Streaming accel ODR MAX &amp; Streaming gyro ODR MIN</t>
  </si>
  <si>
    <t>adb shell "ssc_drva_test -sensor=accel -sample_rate=-1 -duration=30 -hw_id=0 &amp;" "ssc_drva_test -sensor=gyro  -sample_rate=-2 -duration=30 -delay=2  -hw_id=0 "</t>
  </si>
  <si>
    <t>Auto_27</t>
  </si>
  <si>
    <t>Streaming accel ODR MAX &amp; Streaming gyro ODR sweep descend</t>
  </si>
  <si>
    <t>adb shell "ssc_drva_test -sensor=accel -sample_rate=-1 -duration=100 -hw_id=0 &amp;" "ssc_drva_test -sensor=gyro  -sample_rate=-3.1 -duration=10 -hw_id=0 "</t>
  </si>
  <si>
    <t>Auto_28</t>
  </si>
  <si>
    <t>Streaming accel ODR MIN &amp; Streaming gyro ODR sweep random</t>
  </si>
  <si>
    <t>adb shell "ssc_drva_test -sensor=accel -sample_rate=-2 -duration=100 -hw_id=0 &amp;" "ssc_drva_test -sensor=gyro  -sample_rate=-3.2 -duration=10 -hw_id=0 "</t>
  </si>
  <si>
    <t>Auto_29</t>
  </si>
  <si>
    <t>Streaming accel ODR sweep ascend &amp; Streaming gyro ODR sweep random</t>
  </si>
  <si>
    <t>adb shell "ssc_drva_test -sensor=accel -sample_rate=-3.0 -duration=10 -hw_id=0 &amp;" "ssc_drva_test -sensor=gyro  -sample_rate=-3.1 -duration=10 -hw_id=0 "</t>
  </si>
  <si>
    <t>Auto_30</t>
  </si>
  <si>
    <t>Streaming gyro ODR MAX &amp; Streaming accel ODR MIN</t>
  </si>
  <si>
    <t>adb shell "ssc_drva_test -sensor=gyro -sample_rate=-1 -duration=30 -hw_id=0 &amp;" "ssc_drva_test -sensor=accel  -sample_rate=-2 -duration=30 -hw_id=0 -delay=2 "</t>
  </si>
  <si>
    <t>Auto_31</t>
  </si>
  <si>
    <t>Streaming gyro ODR MAX &amp; Streaming accel ODR descend</t>
  </si>
  <si>
    <t>adb shell "ssc_drva_test -sensor=gyro -sample_rate=-1 -duration=100 -hw_id=0 &amp;" "ssc_drva_test -sensor=accel  -sample_rate=-3.1 -duration=10 -hw_id=0 "</t>
  </si>
  <si>
    <t>Auto_32</t>
  </si>
  <si>
    <t>Streaming gyro ODR MIN &amp; Streaming accel ODR sweep random</t>
  </si>
  <si>
    <t>adb shell "ssc_drva_test -sensor=gyro -sample_rate=-2 -duration=100 -hw_id=0 &amp;" "ssc_drva_test -sensor=accel  -sample_rate=-3.2 -duration=10 -hw_id=0 "</t>
  </si>
  <si>
    <t>Auto_33</t>
  </si>
  <si>
    <t>Streaming gyro ODR sweep ascend &amp;  Streaming accel ODR sweep random</t>
  </si>
  <si>
    <t>adb shell "ssc_drva_test -sensor=gyro -sample_rate=-3.0 -duration=10 -hw_id=0 &amp;" "ssc_drva_test -sensor=accel  -sample_rate=-3.2 -duration=10 -hw_id=0 "</t>
  </si>
  <si>
    <t>Auto_34</t>
  </si>
  <si>
    <t>Change dynamic range</t>
  </si>
  <si>
    <t>Modify_registry_IdxRes_Value: 
accel: ±2g
gyro: ±250dps</t>
  </si>
  <si>
    <t>adb remount
adb shell rm -rf /mnt/vendor/persist/sensors/registry/registry/*
adb push kona_hdk_bmi263_0.json /vendor/etc/sensors/config/
adb shell sync
adb reboot</t>
  </si>
  <si>
    <t>Auto_35</t>
  </si>
  <si>
    <t>Connectivity_2g</t>
  </si>
  <si>
    <t>Auto_36</t>
  </si>
  <si>
    <t>HardwareSelfTest_2g</t>
  </si>
  <si>
    <t>Auto_37</t>
  </si>
  <si>
    <t>Calibration_2g</t>
  </si>
  <si>
    <t>Auto_38</t>
  </si>
  <si>
    <t>ODR MAX_2g</t>
  </si>
  <si>
    <t>Auto_39</t>
  </si>
  <si>
    <t>ODR MIN_2g</t>
  </si>
  <si>
    <t>Auto_40</t>
  </si>
  <si>
    <t>Connectivity_250dps</t>
  </si>
  <si>
    <t>Auto_41</t>
  </si>
  <si>
    <t>HardwareSelfTest_250dps</t>
  </si>
  <si>
    <t>Auto_42</t>
  </si>
  <si>
    <t>Calibration_250dps</t>
  </si>
  <si>
    <t>Auto_43</t>
  </si>
  <si>
    <t>ODR MAX_250dps</t>
  </si>
  <si>
    <t>Auto_44</t>
  </si>
  <si>
    <t>ODR MIN_250dps</t>
  </si>
  <si>
    <t>Auto_45</t>
  </si>
  <si>
    <t>Modify_registry_IdxRes_Value: 
accel: ±4g
gyro: ±500dps</t>
  </si>
  <si>
    <t>Auto_46</t>
  </si>
  <si>
    <t>Connectivity_4g</t>
  </si>
  <si>
    <t>Auto_47</t>
  </si>
  <si>
    <t>HardwareSelfTest_4g</t>
  </si>
  <si>
    <t>Auto_48</t>
  </si>
  <si>
    <t>Calibration_4g</t>
  </si>
  <si>
    <t>Auto_49</t>
  </si>
  <si>
    <t>ODR MAX_4g</t>
  </si>
  <si>
    <t>Auto_50</t>
  </si>
  <si>
    <t>ODR MIN_4g</t>
  </si>
  <si>
    <t>Auto_51</t>
  </si>
  <si>
    <t>Connectivity_500dps</t>
  </si>
  <si>
    <t>Auto_52</t>
  </si>
  <si>
    <t>HardwareSelfTest_500dps</t>
  </si>
  <si>
    <t>Auto_53</t>
  </si>
  <si>
    <t>Calibration_500dps</t>
  </si>
  <si>
    <t>Auto_54</t>
  </si>
  <si>
    <t>ODR MAX_500dps</t>
  </si>
  <si>
    <t>Auto_55</t>
  </si>
  <si>
    <t>ODR MIN_500dps</t>
  </si>
  <si>
    <t>Auto_56</t>
  </si>
  <si>
    <t>Modify_registry_IdxRes_Value: 
accel: ±8g
gyro: ±1000dps</t>
  </si>
  <si>
    <t>Auto_57</t>
  </si>
  <si>
    <t>Connectivity_8g</t>
  </si>
  <si>
    <t>Auto_58</t>
  </si>
  <si>
    <t>HardwareSelfTest_8g</t>
  </si>
  <si>
    <t>Auto_59</t>
  </si>
  <si>
    <t>Calibration_8g</t>
  </si>
  <si>
    <t>Auto_60</t>
  </si>
  <si>
    <t>ODR MAX_8g</t>
  </si>
  <si>
    <t>Auto_61</t>
  </si>
  <si>
    <t>ODR MIN_8g</t>
  </si>
  <si>
    <t>Auto_62</t>
  </si>
  <si>
    <t>Connectivity_1000dps</t>
  </si>
  <si>
    <t>Auto_63</t>
  </si>
  <si>
    <t>HardwareSelfTest_1000dps</t>
  </si>
  <si>
    <t>Auto_64</t>
  </si>
  <si>
    <t>Calibration_1000dps</t>
  </si>
  <si>
    <t>Auto_65</t>
  </si>
  <si>
    <t>ODR MAX_1000dps</t>
  </si>
  <si>
    <t>Auto_66</t>
  </si>
  <si>
    <t>ODR MIN_1000dps</t>
  </si>
  <si>
    <t>Auto_67</t>
  </si>
  <si>
    <t>Modify_registry_IdxRes_Value: 
accel: ±16g
gyro: ±2000dps</t>
  </si>
  <si>
    <t>Auto_68</t>
  </si>
  <si>
    <t>Connectivity_16g</t>
  </si>
  <si>
    <t>Auto_69</t>
  </si>
  <si>
    <t>HardwareSelfTest_16g</t>
  </si>
  <si>
    <t>Auto_70</t>
  </si>
  <si>
    <t>Calibration_16g</t>
  </si>
  <si>
    <t>Auto_71</t>
  </si>
  <si>
    <t>ODR MAX_16g</t>
  </si>
  <si>
    <t>Auto_72</t>
  </si>
  <si>
    <t>ODR MIN_16g</t>
  </si>
  <si>
    <t>Auto_73</t>
  </si>
  <si>
    <t>Connectivity_2000dps</t>
  </si>
  <si>
    <t>Auto_74</t>
  </si>
  <si>
    <t>HardwareSelfTest_2000dps</t>
  </si>
  <si>
    <t>Auto_75</t>
  </si>
  <si>
    <t>Calibration_2000dps</t>
  </si>
  <si>
    <t>Auto_76</t>
  </si>
  <si>
    <t>ODR MAX_2000dps</t>
  </si>
  <si>
    <t>Auto_77</t>
  </si>
  <si>
    <t>ODR MIN_2000dps</t>
  </si>
  <si>
    <t>No. of test cases</t>
  </si>
  <si>
    <t>Feature Name</t>
  </si>
  <si>
    <t>Test Cases</t>
  </si>
  <si>
    <t>Test Level</t>
  </si>
  <si>
    <t>Test Tools &amp; Peconditions</t>
  </si>
  <si>
    <t>Test Description</t>
  </si>
  <si>
    <t>Expected Result</t>
  </si>
  <si>
    <t>Manu_01</t>
  </si>
  <si>
    <t>Accel</t>
  </si>
  <si>
    <t>Verifier sensor output</t>
  </si>
  <si>
    <t>QsensorTest APP</t>
  </si>
  <si>
    <t>1. Open QsensorTest APP.
2. Enable Accel sensor. 
3. Change the orientation of the DUT.
4. Check the sensor's value.</t>
  </si>
  <si>
    <t>The sensor's value will change according to the movement.</t>
  </si>
  <si>
    <t>Manu_02</t>
  </si>
  <si>
    <t>N/A</t>
  </si>
  <si>
    <t>1. Enabel Auto-rotate screen.
2. Change the orientation of the device</t>
  </si>
  <si>
    <t>The screen will rotate in 1s</t>
  </si>
  <si>
    <t>Manu_03</t>
  </si>
  <si>
    <t>Do Cal test when device booting</t>
  </si>
  <si>
    <t>ssc_drva_test
adb root</t>
  </si>
  <si>
    <r>
      <t xml:space="preserve">1. Run the following cmd: 
</t>
    </r>
    <r>
      <rPr>
        <sz val="11"/>
        <color theme="4"/>
        <rFont val="Calibri"/>
        <family val="2"/>
        <scheme val="minor"/>
      </rPr>
      <t>adb reboot
adb wait-for-device
adb root
adb wait-for-device
adb shell ssc_drva_test -sensor=accel -duration=5 -factory_test=2
adb shell cat mnt/vendor/persist/sensors/registry/registry/bmi26x_0_platform.accel.fac_cal.bias
{"bmi26x_0_platform.accel.fac_cal.bias":{"owner":"bmi26x","x":{"type":"flt","</t>
    </r>
    <r>
      <rPr>
        <sz val="11"/>
        <color rgb="FFFF0000"/>
        <rFont val="Calibri"/>
        <family val="2"/>
        <scheme val="minor"/>
      </rPr>
      <t>ver":"2"</t>
    </r>
    <r>
      <rPr>
        <sz val="11"/>
        <color theme="4"/>
        <rFont val="Calibri"/>
        <family val="2"/>
        <scheme val="minor"/>
      </rPr>
      <t>,"data":"0.222960"},"y":{"type":"flt","ver":"2","data":"0.054169"},"z":{"type":"flt","ver":"2","data":"0.101448"}}}</t>
    </r>
  </si>
  <si>
    <t>1. The device no crash.
2. The version is increase</t>
  </si>
  <si>
    <t>Manu_04</t>
  </si>
  <si>
    <t>Memscorder</t>
  </si>
  <si>
    <t>1. Enabel Memscorder APP.
2. Streaming acc sensor at fastest ODR.
3. Rotate the device.
4. Check the logs</t>
  </si>
  <si>
    <t>1. No data loss happen
2. The sensor's value will change according to the movement</t>
  </si>
  <si>
    <t>Manu_05</t>
  </si>
  <si>
    <t>1. Open QsensorTest APP.
2. Enable Gyro sensor. 
3. Rotate the DUT.
4. Check the sensor' value.</t>
  </si>
  <si>
    <t>Manu_06</t>
  </si>
  <si>
    <r>
      <t xml:space="preserve">1. Run the following cmd: 
</t>
    </r>
    <r>
      <rPr>
        <sz val="11"/>
        <color theme="4"/>
        <rFont val="Calibri"/>
        <family val="2"/>
        <scheme val="minor"/>
      </rPr>
      <t>adb reboot
adb wait-for-device
adb root
adb wait-for-device
adb shell ssc_drva_test -sensor=gyro -duration=5 -factory_test=2
adb shell cat mnt/vendor/persist/sensors/registry/registry/bmi26x_0_platform.gyro.fac_cal.bias
{"bmi26x_0_platform.gyro.fac_cal.bias":{"owner":"bmi26x","x":{"type":"flt","</t>
    </r>
    <r>
      <rPr>
        <sz val="11"/>
        <color rgb="FFFF0000"/>
        <rFont val="Calibri"/>
        <family val="2"/>
        <scheme val="minor"/>
      </rPr>
      <t>ver":"2"</t>
    </r>
    <r>
      <rPr>
        <sz val="11"/>
        <color theme="4"/>
        <rFont val="Calibri"/>
        <family val="2"/>
        <scheme val="minor"/>
      </rPr>
      <t>,"data":"0.222960"},"y":{"type":"flt","ver":"2","data":"0.054169"},"z":{"type":"flt","ver":"2","data":"0.101448"}}}</t>
    </r>
  </si>
  <si>
    <t>1. The device no crash.
2. 2. The version is increase</t>
  </si>
  <si>
    <t>Manu_07</t>
  </si>
  <si>
    <t>Verifier sensor output at fastest ODR</t>
  </si>
  <si>
    <t>Memscorder APP</t>
  </si>
  <si>
    <r>
      <t xml:space="preserve">1. Open Memscorder APP
2. Select Gyro sensor at </t>
    </r>
    <r>
      <rPr>
        <b/>
        <sz val="11"/>
        <color theme="1"/>
        <rFont val="Calibri"/>
        <family val="2"/>
        <scheme val="minor"/>
      </rPr>
      <t>Fastest</t>
    </r>
    <r>
      <rPr>
        <sz val="11"/>
        <color theme="1"/>
        <rFont val="Calibri"/>
        <family val="2"/>
        <scheme val="minor"/>
      </rPr>
      <t xml:space="preserve"> ODR then start logging
3. Rotate the device 360</t>
    </r>
    <r>
      <rPr>
        <sz val="11"/>
        <color theme="1"/>
        <rFont val="Calibri"/>
        <family val="2"/>
      </rPr>
      <t>°</t>
    </r>
    <r>
      <rPr>
        <sz val="11.65"/>
        <color theme="1"/>
        <rFont val="Calibri"/>
        <family val="2"/>
      </rPr>
      <t xml:space="preserve"> counter clockwise around Z axis.
4. Stop logging and caculate the values: sum(data_z)/ODR</t>
    </r>
    <r>
      <rPr>
        <sz val="11"/>
        <color theme="1"/>
        <rFont val="Calibri"/>
        <family val="2"/>
        <scheme val="minor"/>
      </rPr>
      <t xml:space="preserve">
4. Repeat step 2 - 4 around X/Y axis.</t>
    </r>
  </si>
  <si>
    <r>
      <t>1. The summary of sensor's value in Z/X/Y axis is 360</t>
    </r>
    <r>
      <rPr>
        <sz val="11"/>
        <color theme="1"/>
        <rFont val="Calibri"/>
        <family val="2"/>
      </rPr>
      <t>°
2. No data loss happen</t>
    </r>
  </si>
  <si>
    <t>Manu_08</t>
  </si>
  <si>
    <t>Verifier sensor output at Game ODR</t>
  </si>
  <si>
    <r>
      <t xml:space="preserve">1. Open Memscorder APP
2. Select Gyro sensor at </t>
    </r>
    <r>
      <rPr>
        <b/>
        <sz val="11"/>
        <color theme="1"/>
        <rFont val="Calibri"/>
        <family val="2"/>
        <scheme val="minor"/>
      </rPr>
      <t>Game</t>
    </r>
    <r>
      <rPr>
        <sz val="11"/>
        <color theme="1"/>
        <rFont val="Calibri"/>
        <family val="2"/>
        <scheme val="minor"/>
      </rPr>
      <t xml:space="preserve"> ODR then start logging
3. Rotate the device 360</t>
    </r>
    <r>
      <rPr>
        <sz val="11"/>
        <color theme="1"/>
        <rFont val="Calibri"/>
        <family val="2"/>
      </rPr>
      <t>°</t>
    </r>
    <r>
      <rPr>
        <sz val="11.65"/>
        <color theme="1"/>
        <rFont val="Calibri"/>
        <family val="2"/>
      </rPr>
      <t xml:space="preserve"> counter clockwise around Z axis.
4. Stop logging and caculate the values: sum(data_z)/ODR</t>
    </r>
    <r>
      <rPr>
        <sz val="11"/>
        <color theme="1"/>
        <rFont val="Calibri"/>
        <family val="2"/>
        <scheme val="minor"/>
      </rPr>
      <t xml:space="preserve">
4. Repeat step 2 - 4 around X/Y axis.</t>
    </r>
  </si>
  <si>
    <r>
      <t>The summary of sensor's value in Z/X/Y axis is 360</t>
    </r>
    <r>
      <rPr>
        <sz val="11"/>
        <color theme="1"/>
        <rFont val="Calibri"/>
        <family val="2"/>
      </rPr>
      <t>°</t>
    </r>
  </si>
  <si>
    <t>Manu_09</t>
  </si>
  <si>
    <t>Motion detect</t>
  </si>
  <si>
    <t>event trigger</t>
  </si>
  <si>
    <t>QsensorTest APP
mini-dm</t>
  </si>
  <si>
    <t>1. adb root
2. Disable android sensor service:
adb shell dumpsys sensorservice restrict .ctc.
adb shell dumpsys sensorservice restrict .cta.
adb shell dumpsys sensorservice restrict .sensors.
3. Enable Motion detect: adb shell ssc_drva_test -duration=30 -sensor=motion_detect -display_prompt=1
4. pick up the device
5. check the logs</t>
  </si>
  <si>
    <t>Check the key word: "fired"</t>
  </si>
  <si>
    <t>Manu_10</t>
  </si>
  <si>
    <t>Gravity sensor</t>
  </si>
  <si>
    <t xml:space="preserve">Verify gravity output data </t>
  </si>
  <si>
    <t>1. Place the device on a flat surface resting vertically on its left side.
2. Place the device on a flat surface resting vertically on its bottom side.
3. Place the device on a flat surface with the screen facing the ceiling.</t>
  </si>
  <si>
    <t>the output in each scenario should be 
1.  x= 9.8,y=0,z=0
2.  x=0,y= 9.8,z=0
3.  x=0,y=0,z= 9.8</t>
  </si>
  <si>
    <t>Manu_11</t>
  </si>
  <si>
    <t>Verify the sensor streaming in all ODR</t>
  </si>
  <si>
    <t>1. Open QsensorTest APP.
2. Enable Gravity sensor. 
3. Change the ODR to normal, UI, Game and Fastest.
4. Check the sensor data streaming.</t>
  </si>
  <si>
    <t>The data streaming normally in all ODR</t>
  </si>
  <si>
    <t>Manu_12</t>
  </si>
  <si>
    <t>When device is still, the output of the gravity sensor should be same with the accelerometer</t>
  </si>
  <si>
    <t>QsensorTest APP
device is in static</t>
  </si>
  <si>
    <t>1. tilt device with a certain degree and make it stable 
2. check the out put of accelerometer sensor and gravity sensor</t>
  </si>
  <si>
    <t>the values of gravity in three dimensional vector should be same with output of accelerometer sensor</t>
  </si>
  <si>
    <t>Manu_13</t>
  </si>
  <si>
    <t>Check the dependence of accel sensor, linear acceleration sensor and gravity sensor</t>
  </si>
  <si>
    <t>memscorder APP</t>
  </si>
  <si>
    <t>1. Start memscorder and choose accelerometer  sensor, linear acceleration  sensor and gravity sensor
2. Setting the same data rate
3. Make the device do freedom movement
4. Check the values in log.csv</t>
  </si>
  <si>
    <t>value_acc _x = value_linear_acc_x + value_gravity_x;
value_acc _y = value_linear_acc_y + value_gravity_y;
value_acc _z = value_linear_acc_z + value_gravity_z;</t>
  </si>
  <si>
    <t>Manu_14</t>
  </si>
  <si>
    <t>linear acceleration sensor</t>
  </si>
  <si>
    <t xml:space="preserve">to verify linear acceleration sensor while device is in static </t>
  </si>
  <si>
    <t>1.place device in flat surface on its six sides and keep it in static
2 check the values of linear acceleration on 3 axis</t>
  </si>
  <si>
    <t>The values should be around 0.0,</t>
  </si>
  <si>
    <t>Manu_15</t>
  </si>
  <si>
    <t>Data streaming</t>
  </si>
  <si>
    <t>1. Open QsensorTest APP.
2. Enable linear Accel sensor. 
3. Change the ODR to normal, UI, Game and Fastest.
4. Check the sensor data streaming.</t>
  </si>
  <si>
    <t>Manu_16</t>
  </si>
  <si>
    <t xml:space="preserve">Three-dimensional vector representing of linear acceleration sensor </t>
  </si>
  <si>
    <t>memscorder</t>
  </si>
  <si>
    <t>1. Open memscorder app, add linear acceleration  sensor, start logging
2. shaking the device along x/y/z axis 
3. Stop logging and plot the values in excel sheet and verify the signal.</t>
  </si>
  <si>
    <t>1. Plot should be based on the movement.</t>
  </si>
  <si>
    <t>Manu_17</t>
  </si>
  <si>
    <t>game rotation vector</t>
  </si>
  <si>
    <t>1. Open QsensorTest APP.
2. Enable game rotation vector sensor. 
3. Change the ODR to normal, UI, Game and Fastest.
4. Check the sensor data streaming.</t>
  </si>
  <si>
    <t>Manu_18</t>
  </si>
  <si>
    <t>PhotoSafari APP</t>
  </si>
  <si>
    <t>1. Open PhotoSafari APP
2. Select the game rotation vector
3. Setting the ODR to normal mode
4. Place the device on a flat surface with the X axis is up and check the screen
5. Place the device on a flat surface with the Y axis is up and check the screen
6. Place the device on a flat surface with the Z axis is up and check the screen
7. Repeat step 3 - 6 with UI, Game and Fastest ODR</t>
  </si>
  <si>
    <t>The screen no jitter</t>
  </si>
  <si>
    <t>Manu_19</t>
  </si>
  <si>
    <r>
      <t>1. Open PhotoSafari APP
2. Select the game rotation vector
3. Setting the ODR to game mode
4. Rotate the device 360</t>
    </r>
    <r>
      <rPr>
        <sz val="11"/>
        <color theme="1"/>
        <rFont val="Arial"/>
        <family val="2"/>
      </rPr>
      <t>°</t>
    </r>
    <r>
      <rPr>
        <sz val="11"/>
        <color theme="1"/>
        <rFont val="Calibri"/>
        <family val="2"/>
      </rPr>
      <t xml:space="preserve"> around X axis and check the screen
5. Rotate the device 360° around Y axis and check the screen
6. Rotate the device 360° around Z axis and check the screen</t>
    </r>
  </si>
  <si>
    <t>1. The screen should overlap the initial position
2. The screen rotated accordingly, picture display without swing and slipping</t>
  </si>
  <si>
    <t>Manu_20</t>
  </si>
  <si>
    <t>Mutliple fac test with data streaming</t>
  </si>
  <si>
    <t>QsensorTest APP
ssc_drva_test
adb root</t>
  </si>
  <si>
    <t>1. adb reboot
2. adb root
3. adb shell ssc_drva_test -sensor=accel -duration=5 -factory_test=2
4. adb shell ssc_drva_test -sensor=gyro -duration=5 -factory_test=2
5. adb shell ssc_drva_test -sensor=accel -duration=5 -factory_test=0
6. adb shell ssc_drva_test -sensor=gyro -duration=5 -factory_test=0
7. Enable acc and gyro in QsensorTest APP at fastest ODR
8. adb shell ssc_drva_test -sensor=accel -duration=5 -factory_test=2
9. adb shell ssc_drva_test -sensor=gyro -duration=5 -factory_test=2
10. adb shell ssc_drva_test -sensor=accel -duration=5 -factory_test=0
11. adb shell ssc_drva_test -sensor=gyro -duration=5 -factory_test=0</t>
  </si>
  <si>
    <t>The data streaming normally</t>
  </si>
  <si>
    <t>SensorID</t>
  </si>
  <si>
    <t>HW_0</t>
  </si>
  <si>
    <t>HW_1</t>
  </si>
  <si>
    <t>adb shell ssc_drva_test -sensor=accel -factory_test=3 -duration=5 -hw_id=1</t>
  </si>
  <si>
    <t>adb shell ssc_drva_test -sensor=accel -factory_test=1 -duration=5 -hw_id=1</t>
  </si>
  <si>
    <t>adb shell ssc_drva_test -sensor=accel -factory_test=2 -duration=5 -hw_id=1</t>
  </si>
  <si>
    <t>adb shell ssc_drva_test -sensor=accel -sample_rate=-1 -duration=30 -hw_id=1</t>
  </si>
  <si>
    <t>adb shell ssc_drva_test -sensor=accel -sample_rate=-2 -duration=30 -hw_id=1</t>
  </si>
  <si>
    <t>adb shell ssc_drva_test -sensor=accel -sample_rate=100 -duration=30 -hw_id=1</t>
  </si>
  <si>
    <t>adb shell ssc_drva_test -sensor=accel -sample_rate=50 -duration=30 -hw_id=1</t>
  </si>
  <si>
    <t>adb shell ssc_drva_test -sensor=accel -sample_rate=200 -duration=30 -hw_id=1</t>
  </si>
  <si>
    <t>adb shell ssc_drva_test -sensor=accel -sample_rate=-3.0 -duration=30 -hw_id=1</t>
  </si>
  <si>
    <t>adb shell "ssc_drva_test -sensor=accel -sample_rate=-1 -duration=30 -hw_id=1 &amp;" "ssc_drva_test -sensor=accel -factory_test=2 -duration=5 -delay=2  -hw_id=1 "</t>
  </si>
  <si>
    <t>adb shell "ssc_drva_test -sensor=accel -sample_rate=-1 -duration=30 -hw_id=1 &amp;" "ssc_drva_test -sensor=accel -factory_test=1 -duration=5 -delay=2  -hw_id=1 "</t>
  </si>
  <si>
    <t>adb shell "ssc_drva_test -sensor=accel -sample_rate=-1 -duration=30 -hw_id=1 &amp;" "ssc_drva_test -sensor=accel  -sample_rate=-2 -duration=30 -delay=2  -hw_id=1 "</t>
  </si>
  <si>
    <t>adb shell "ssc_drva_test -sensor=accel -sample_rate=-3.0 -duration=30 -hw_id=1 &amp;" "ssc_drva_test -sensor=accel  -sample_rate=-3.1 -duration=30 -delay=2  -hw_id=1 "</t>
  </si>
  <si>
    <t>adb shell ssc_drva_test -sensor=gyro -factory_test=3 -duration=5 -hw_id=1</t>
  </si>
  <si>
    <t>adb shell ssc_drva_test -sensor=gyro -factory_test=1 -duration=5 -hw_id=1</t>
  </si>
  <si>
    <t>adb shell ssc_drva_test -sensor=gyro -factory_test=2 -duration=5 -hw_id=1</t>
  </si>
  <si>
    <t>adb shell ssc_drva_test -sensor=gyro -sample_rate=-1 -duration=30 -hw_id=1</t>
  </si>
  <si>
    <t>adb shell ssc_drva_test -sensor=gyro -sample_rate=-2 -duration=30 -hw_id=1</t>
  </si>
  <si>
    <t>adb shell ssc_drva_test -sensor=gyro -sample_rate=100 -duration=30 -hw_id=1</t>
  </si>
  <si>
    <t>adb shell ssc_drva_test -sensor=gyro -sample_rate=50 -duration=30 -hw_id=1</t>
  </si>
  <si>
    <t>adb shell ssc_drva_test -sensor=gyro -sample_rate=200 -duration=30 -hw_id=1</t>
  </si>
  <si>
    <t>adb shell ssc_drva_test -sensor=gyro -sample_rate=-3.0 -duration=30 -hw_id=1</t>
  </si>
  <si>
    <t>adb shell "ssc_drva_test -sensor=gyro -sample_rate=-1 -duration=30 -hw_id=1 &amp;" "ssc_drva_test -sensor=gyro -factory_test=2 -duration=5 -delay=2  -hw_id=1 "</t>
  </si>
  <si>
    <t>adb shell "ssc_drva_test -sensor=gyro -sample_rate=-1 -duration=30 -hw_id=1 &amp;" "ssc_drva_test -sensor=gyro -factory_test=1 -duration=5 -delay=2  -hw_id=1 "</t>
  </si>
  <si>
    <t>adb shell "ssc_drva_test -sensor=gyro -sample_rate=-1 -duration=30 -hw_id=1 &amp;" "ssc_drva_test -sensor=gyro  -sample_rate=-2 -duration=30 -delay=2  -hw_id=1 "</t>
  </si>
  <si>
    <t>adb shell "ssc_drva_test -sensor=gyro -sample_rate=-3.0 -duration=30 -hw_id=1 &amp;" "ssc_drva_test -sensor=gyro  -sample_rate=-3.1 -duration=30 -delay=2  -hw_id=1 "</t>
  </si>
  <si>
    <t>adb shell "ssc_drva_test -sensor=accel -sample_rate=-1 -duration=30 -hw_id=1 &amp;" "ssc_drva_test -sensor=gyro  -sample_rate=-2 -duration=30 -delay=2  -hw_id=1 "</t>
  </si>
  <si>
    <t>adb shell "ssc_drva_test -sensor=accel -sample_rate=-1 -duration=100 -hw_id=1 &amp;" "ssc_drva_test -sensor=gyro  -sample_rate=-3.1 -duration=10 -hw_id=1 "</t>
  </si>
  <si>
    <t>adb shell "ssc_drva_test -sensor=accel -sample_rate=-2 -duration=100 -hw_id=1 &amp;" "ssc_drva_test -sensor=gyro  -sample_rate=-3.2 -duration=10 -hw_id=1 "</t>
  </si>
  <si>
    <t>adb shell "ssc_drva_test -sensor=accel -sample_rate=-3.0 -duration=10 -hw_id=1 &amp;" "ssc_drva_test -sensor=gyro  -sample_rate=-3.2 -duration=10 -hw_id=1 "</t>
  </si>
  <si>
    <t>adb shell "ssc_drva_test -sensor=gyro -sample_rate=-1 -duration=30 -hw_id=1 &amp;" "ssc_drva_test -sensor=accel  -sample_rate=-2 -duration=30 -hw_id=1 -delay=2 "</t>
  </si>
  <si>
    <t>adb shell "ssc_drva_test -sensor=gyro -sample_rate=-1 -duration=100 -hw_id=1 &amp;" "ssc_drva_test -sensor=accel  -sample_rate=-3.1 -duration=10 -hw_id=1 "</t>
  </si>
  <si>
    <t>adb shell "ssc_drva_test -sensor=gyro -sample_rate=-2 -duration=100 -hw_id=1 &amp;" "ssc_drva_test -sensor=accel  -sample_rate=-3.2 -duration=10 -hw_id=1 "</t>
  </si>
  <si>
    <t>adb shell "ssc_drva_test -sensor=gyro -sample_rate=-3.0 -duration=10 -hw_id=1 &amp;" "ssc_drva_test -sensor=accel -sample_rate=-3.2 -duration=10 -hw_id=1 "</t>
  </si>
  <si>
    <t>DualSensor</t>
  </si>
  <si>
    <t>adb shell "ssc_drva_test -sensor=accel -sample_rate=-1 -duration=60 -hw_id=0 &amp;" "ssc_drva_test -sensor=accel  -sample_rate=-2 -duration=60 -hw_id=1 "</t>
  </si>
  <si>
    <t>GYRO</t>
  </si>
  <si>
    <t>adb shell "ssc_drva_test -sensor=gyro -sample_rate=-1 -duration=60 -hw_id=0 &amp;" "ssc_drva_test -sensor=gyro -sample_rate=-2 -duration=60 -hw_id=1 "</t>
  </si>
  <si>
    <t>adb shell "ssc_drva_test -sensor=accel -sample_rate=-3.0 -duration=10 -hw_id=0 &amp;" "ssc_drva_test -sensor=accel -sample_rate=-3.1 -duration=10 -hw_id=1 -delay=2 "</t>
  </si>
  <si>
    <t>Streaming gyro ODR sweep ascend &amp;  Streaming gyro ODR sweep descend</t>
  </si>
  <si>
    <t>adb shell "ssc_drva_test -sensor=gyro -sample_rate=-3.0 -duration=10 -hw_id=0 &amp;" "ssc_drva_test -sensor=gyro -sample_rate=-3.1 -duration=10 -hw_id=1 -delay=2 "</t>
  </si>
  <si>
    <t>Streaming accel ODR sweep random &amp; Streaming gyro ODR sweep random</t>
  </si>
  <si>
    <t>adb shell "ssc_drva_test -sensor=accel -sample_rate=-3.2 -duration=10 -hw_id=0 &amp;" "ssc_drva_test -sensor=gyro -sample_rate=-3.2 -duration=10 -hw_id=1 -delay=2 "</t>
  </si>
  <si>
    <t>Streaming accel ODR MIN &amp; Streaming gyro ODR MAX</t>
  </si>
  <si>
    <t>adb shell "ssc_drva_test -sensor=accel -sample_rate=-2 -duration=30 -hw_id=0 &amp;" "ssc_drva_test -sensor=gyro -sample_rate=-1 -duration=30 -hw_id=1 -delay=2 "</t>
  </si>
  <si>
    <t>Streaming gyro ODR MIN &amp; Streaming accel ODR MAX</t>
  </si>
  <si>
    <t>adb shell "ssc_drva_test -sensor=gyro -sample_rate=-2 -duration=30 -hw_id=0 &amp;" "ssc_drva_test -sensor=accel -sample_rate=-1 -duration=30 -hw_id=1 -delay=2 "</t>
  </si>
  <si>
    <t>adb remount
adb shell rm -rf /mnt/vendor/persist/sensors/registry/registry/*
adb push kona_hdk_bmi263_0.json /vendor/etc/sensors/config/
adb push kona_hdk_bmi263_1.json /vendor/etc/sensors/config/
adb shell sync
adb reboot</t>
  </si>
  <si>
    <t>Auto_78</t>
  </si>
  <si>
    <t>Auto_79</t>
  </si>
  <si>
    <t>Auto_80</t>
  </si>
  <si>
    <t>Auto_81</t>
  </si>
  <si>
    <t>Auto_82</t>
  </si>
  <si>
    <t>Auto_83</t>
  </si>
  <si>
    <t>Auto_84</t>
  </si>
  <si>
    <t>Auto_85</t>
  </si>
  <si>
    <t>Auto_86</t>
  </si>
  <si>
    <t>Auto_87</t>
  </si>
  <si>
    <t>Auto_88</t>
  </si>
  <si>
    <t>Auto_89</t>
  </si>
  <si>
    <t>Auto_90</t>
  </si>
  <si>
    <t>Auto_91</t>
  </si>
  <si>
    <t>Auto_92</t>
  </si>
  <si>
    <t>Auto_93</t>
  </si>
  <si>
    <t>Auto_94</t>
  </si>
  <si>
    <t>Auto_95</t>
  </si>
  <si>
    <t>Auto_96</t>
  </si>
  <si>
    <t>Auto_97</t>
  </si>
  <si>
    <t>Auto_98</t>
  </si>
  <si>
    <t>Auto_99</t>
  </si>
  <si>
    <t>Auto_100</t>
  </si>
  <si>
    <t>Auto_101</t>
  </si>
  <si>
    <t>Auto_102</t>
  </si>
  <si>
    <t>Auto_103</t>
  </si>
  <si>
    <t>Auto_104</t>
  </si>
  <si>
    <t>Auto_105</t>
  </si>
  <si>
    <t>Auto_106</t>
  </si>
  <si>
    <t>Auto_107</t>
  </si>
  <si>
    <t>Auto_108</t>
  </si>
  <si>
    <t>Auto_109</t>
  </si>
  <si>
    <t>Auto_110</t>
  </si>
  <si>
    <t>Auto_111</t>
  </si>
  <si>
    <t>Auto_112</t>
  </si>
  <si>
    <t>Auto_113</t>
  </si>
  <si>
    <t>Auto_114</t>
  </si>
  <si>
    <t>Auto_115</t>
  </si>
  <si>
    <t>Auto_116</t>
  </si>
  <si>
    <t>Auto_117</t>
  </si>
  <si>
    <t>Auto_118</t>
  </si>
  <si>
    <t>Auto_119</t>
  </si>
  <si>
    <t>Auto_120</t>
  </si>
  <si>
    <t>Auto_121</t>
  </si>
  <si>
    <t>Auto_122</t>
  </si>
  <si>
    <t>Auto_123</t>
  </si>
  <si>
    <t>Auto_124</t>
  </si>
  <si>
    <t>Auto_125</t>
  </si>
  <si>
    <t>Auto_126</t>
  </si>
  <si>
    <t>Auto_127</t>
  </si>
  <si>
    <t>Auto_128</t>
  </si>
  <si>
    <t>Auto_129</t>
  </si>
  <si>
    <t>Auto_130</t>
  </si>
  <si>
    <t>Auto_131</t>
  </si>
  <si>
    <t>Auto_132</t>
  </si>
  <si>
    <t>Auto_133</t>
  </si>
  <si>
    <t>Auto_134</t>
  </si>
  <si>
    <t>Auto_135</t>
  </si>
  <si>
    <t>Auto_136</t>
  </si>
  <si>
    <t>Auto_137</t>
  </si>
  <si>
    <t>Auto_138</t>
  </si>
  <si>
    <t>Auto_139</t>
  </si>
  <si>
    <t>Auto_140</t>
  </si>
  <si>
    <t>Auto_141</t>
  </si>
  <si>
    <t>Auto_142</t>
  </si>
  <si>
    <t>Auto_143</t>
  </si>
  <si>
    <t>Auto_144</t>
  </si>
  <si>
    <t>Auto_145</t>
  </si>
  <si>
    <t>Auto_146</t>
  </si>
  <si>
    <t>Auto_147</t>
  </si>
  <si>
    <t>Auto_148</t>
  </si>
  <si>
    <t>Auto_149</t>
  </si>
  <si>
    <t>Auto_150</t>
  </si>
  <si>
    <t>Auto_151</t>
  </si>
  <si>
    <t>Auto_152</t>
  </si>
  <si>
    <t>Auto_153</t>
  </si>
  <si>
    <t>Auto_154</t>
  </si>
  <si>
    <t>Auto_155</t>
  </si>
  <si>
    <t>Auto_156</t>
  </si>
  <si>
    <t>Auto_157</t>
  </si>
  <si>
    <t>Auto_158</t>
  </si>
  <si>
    <t>OIS_01</t>
  </si>
  <si>
    <t>OIS</t>
  </si>
  <si>
    <t>Verifier date output</t>
  </si>
  <si>
    <t>QsensorTest APP
SPI_register_Comm.exe</t>
  </si>
  <si>
    <t>1. Run SPI_register_Comm.exe in cmd.
2. Make sure no gyro sensor streaming
3. Check the values of gyro that print in cmd</t>
  </si>
  <si>
    <t>The sensor's values are invalid, all three axis's values are 0 or big value.</t>
  </si>
  <si>
    <t>OIS_02</t>
  </si>
  <si>
    <t>1. Open QsensorTest APP.
2. Enable gyro sensor. 
3. Run SPI_register_Comm.exe in cmd.
4. Keep the device in still
5. Check the values of gyro in cmd</t>
  </si>
  <si>
    <t>The sensor's values are close to 0 dps.</t>
  </si>
  <si>
    <t>OIS_03</t>
  </si>
  <si>
    <t>1. Open QsensorTest APP.
2. Enable gyro sensor. 
3. Run SPI_register_Comm.exe in cmd: SPI_register_Comm.exe &gt; log.txt
4.Rotate the device
5. Check the values in log</t>
  </si>
  <si>
    <t>OIS_04</t>
  </si>
  <si>
    <t>Mesurement the noise at default range_250</t>
  </si>
  <si>
    <t>1. Open QsensorTest APP.
2. Enable gyro sensor. 
3. Run SPI_register_Comm.exe in cmd: SPI_register_Comm.exe &gt; log.txt
4. Keep the device in still for 1 min
5. Calculate the noise</t>
  </si>
  <si>
    <t>The noise conform to the standard in the datasheet.</t>
  </si>
  <si>
    <t>OIS_05</t>
  </si>
  <si>
    <t>Data streaming concurrency self test</t>
  </si>
  <si>
    <t>drva_test
QsensorTest APP
SPI_register_Comm.exe</t>
  </si>
  <si>
    <t>1. adb root
2. Open QsensorTest APP, enable gyro sensor. 
3. Run SPI_register_Comm.exe in cmd: SPI_register_Comm.exe &gt; log.txt
4. Do self test for gyro sensor: 
adb shell ssc_drva_test -sensor=gyro -factory_test=1 -duration=5
5. Check the values in log</t>
  </si>
  <si>
    <t>OIS_06</t>
  </si>
  <si>
    <t>Data streaming concurrency calibrate test</t>
  </si>
  <si>
    <t>1. adb root
2. Open QsensorTest APP, enable gyro sensor. 
3. Run SPI_register_Comm.exe in cmd: SPI_register_Comm.exe &gt; log.txt
4. Do self test for gyro sensor: 
adb shell ssc_drva_test -sensor=gyro -factory_test=2 -duration=5
5. Check the values in log</t>
  </si>
  <si>
    <t>OIS_07</t>
  </si>
  <si>
    <t>Data streaming concurrency accel streaming</t>
  </si>
  <si>
    <t>1. Open QsensorTest APP.
2. Enable gyro sensor at fastest ODR
3. Run SPI_register_Comm.exe in cmd: SPI_register_Comm.exe &gt; log.txt
4. Enable acc sensor, and switch the ODR to normal, UI, Game and Fastest.
5. Check the values in log</t>
  </si>
  <si>
    <t>OIS_08</t>
  </si>
  <si>
    <t>Data streaming concurrency motion detect trigger</t>
  </si>
  <si>
    <t>1. adb root
2. Open QsensorTest APP.
3. Enable gyro sensor. 
4. Run SPI_register_Comm.exe in cmd: SPI_register_Comm.exe &gt; log.txt
5. Enable motion detect sensor: 
adb shell ssc_drva_test -duration=30 -sensor=motion_detect -display_prompt=1
6. Pick up the device
7. Check the values in log</t>
  </si>
  <si>
    <t>1. The motion detect fired
2. The OIS data streaming normally</t>
  </si>
  <si>
    <t>OIS_09</t>
  </si>
  <si>
    <t>Internal concurrency by different client</t>
  </si>
  <si>
    <t>1. adb root
2. Open QsensorTest APP.
3. Enable gyro sensor at normal ODR.
4. Run SPI_register_Comm.exe in cmd: SPI_register_Comm.exe &gt; log.txt
5. Enable gyro sensor by drva_test: 
adb shell ssc_drva_test -sensor=gyro -sample_rate=-3.1 -duration=10
6. Pick up the device
7. Check the values in log</t>
  </si>
  <si>
    <t>OIS_10</t>
  </si>
  <si>
    <t>Verifier date output at range_2000</t>
  </si>
  <si>
    <t>1. Modify the "range_idx" of "bmi263_0_ois_config" in json file, and push the json to test device, then reboot the device
2. Open QsensorTest APP.
3. Enable gyro sensor. 
4. Run SPI_register_Comm.exe in cmd.
5. Keep the device in still
6. Check the values of gyro in cmd</t>
  </si>
  <si>
    <t>The sensor's values are close to 0.</t>
  </si>
  <si>
    <t>OIS_11</t>
  </si>
  <si>
    <t>Mesurement the noise at range_2000</t>
  </si>
  <si>
    <t>OIS_12</t>
  </si>
  <si>
    <t>Power measurement</t>
  </si>
  <si>
    <t>1. Open QsensorTest APP.
2. Enable gyro sensor. 
3. Measure the current of vdd</t>
  </si>
  <si>
    <t>The current conform to the standard in the datasheet.</t>
  </si>
  <si>
    <t>AngleD_01</t>
  </si>
  <si>
    <t xml:space="preserve"> Angle Detection</t>
  </si>
  <si>
    <t>Check Angle Detection output is same with the actual angle</t>
  </si>
  <si>
    <t>Unified Sensor Test APP
Disable Auto-ratate screen</t>
  </si>
  <si>
    <t>1. Enable angle detection sensor in Unified Sensor Test APP and setting the sample_rate to 100hz
2. keep the two sensors's z axis are all up and check angle output.
3. rotate sensor_1 to 45 degree and check angle output.
4. rotate  sensor_1 to 90 degree and check angle output.
5. rotate  sensor_1 to 180 degree and check angle output.
6. rotate  sensor_1 to 270 degree and check angle output.
7. rotate  sensor_1 to 360 degree and check angle output.</t>
  </si>
  <si>
    <t>The data of Angle Detection is same with the actual angle</t>
  </si>
  <si>
    <t>AngleD_02</t>
  </si>
  <si>
    <t>Check the output when the initial angle is 90°</t>
  </si>
  <si>
    <r>
      <t>1. Make the angle between two sensors is 90</t>
    </r>
    <r>
      <rPr>
        <sz val="11"/>
        <color theme="1"/>
        <rFont val="Arial"/>
        <family val="2"/>
      </rPr>
      <t>°</t>
    </r>
    <r>
      <rPr>
        <sz val="11"/>
        <color theme="1"/>
        <rFont val="Calibri"/>
        <family val="2"/>
        <scheme val="minor"/>
      </rPr>
      <t xml:space="preserve">
2. Enable angle detection sensor in Unified Sensor Test APP and setting the sample_rate to 100hz
3. rotate sensor_1 to 45 degree and check angle output.
4. rotate  sensor_1 to 135 degree and check angle output.
5. rotate  sensor_1 to 180 degree and check angle output.
6. rotate  sensor_1 to 270 degree and check angle output.</t>
    </r>
  </si>
  <si>
    <t>AngleD_03</t>
  </si>
  <si>
    <t>Check the output when the initial angle is 180°</t>
  </si>
  <si>
    <r>
      <t>1. Make the angle between two sensors is 180</t>
    </r>
    <r>
      <rPr>
        <sz val="11"/>
        <color theme="1"/>
        <rFont val="Arial"/>
        <family val="2"/>
      </rPr>
      <t>°</t>
    </r>
    <r>
      <rPr>
        <sz val="11"/>
        <color theme="1"/>
        <rFont val="Calibri"/>
        <family val="2"/>
        <scheme val="minor"/>
      </rPr>
      <t xml:space="preserve">
2. Enable angle detection sensor in Unified Sensor Test APP and setting the sample_rate to 100hz
3. Rotate sensor_1 to 90 degree and check angle output.
4. Rotate  sensor_1 to 45 degree and check angle output.
5. Rotate  sensor_1 to 0 degree and check angle output.
6. Rotate  sensor_1 to 270 degree and check angle output.</t>
    </r>
  </si>
  <si>
    <t>AngleD_04</t>
  </si>
  <si>
    <t>Check the data no change when rotate the whole device randomly</t>
  </si>
  <si>
    <t>1. Eanble angle detection sensor in Unified Sensor Test APP and setting the sample_rate to 100hz
2. keep the two sensors's z axis are all up and check angle output.
3. rotate the whole device randomly and check angle output</t>
  </si>
  <si>
    <r>
      <t>The data is no change, still about 0</t>
    </r>
    <r>
      <rPr>
        <sz val="11"/>
        <color theme="1"/>
        <rFont val="Arial"/>
        <family val="2"/>
      </rPr>
      <t>°</t>
    </r>
  </si>
  <si>
    <t>AngleD_05</t>
  </si>
  <si>
    <t>Check the data no change when rotate the whole device randomly when the initial angle is 180°</t>
  </si>
  <si>
    <t>1. Make the angle between two sensors is 180°
2. Enable angle detection sensor in Unified Sensor Test APP and setting the sample_rate to 100hz
3. Rotate the whole device randomly and check angle output</t>
  </si>
  <si>
    <r>
      <t>The data is no change, still about 180</t>
    </r>
    <r>
      <rPr>
        <sz val="11"/>
        <color theme="1"/>
        <rFont val="Arial"/>
        <family val="2"/>
      </rPr>
      <t>°</t>
    </r>
  </si>
  <si>
    <t>AngleD_06</t>
  </si>
  <si>
    <t>Check the data no drift when the device in static</t>
  </si>
  <si>
    <t>1. Eanble angle detection sensor in Unified Sensor Test APP and setting the sample_rate to 100hz
2. keep the device in static for 30mins and check angle output.</t>
  </si>
  <si>
    <t>The data no drift</t>
  </si>
  <si>
    <t>AngleD_07</t>
  </si>
  <si>
    <t>Check the data no change when rotate the whole device randomly when Enable Auto-rotate screen</t>
  </si>
  <si>
    <t>Unified Sensor Test APP
Enable Auto-rotate screen</t>
  </si>
  <si>
    <r>
      <t>1. Enable Auto-rotate screen.
2. Make the angle between two sensors is 90</t>
    </r>
    <r>
      <rPr>
        <sz val="11"/>
        <color theme="1"/>
        <rFont val="Arial"/>
        <family val="2"/>
      </rPr>
      <t>°</t>
    </r>
    <r>
      <rPr>
        <sz val="11"/>
        <color theme="1"/>
        <rFont val="Calibri"/>
        <family val="2"/>
        <scheme val="minor"/>
      </rPr>
      <t xml:space="preserve">
3. Eanble angle detection sensor in Unified Sensor Test APP and setting the sample_rate to 100hz
4. Rotate the whole device randomly and check angle output</t>
    </r>
  </si>
  <si>
    <r>
      <t>The data is no change, still about 90</t>
    </r>
    <r>
      <rPr>
        <sz val="11"/>
        <color theme="1"/>
        <rFont val="Arial"/>
        <family val="2"/>
      </rPr>
      <t>°</t>
    </r>
  </si>
  <si>
    <t>AngleD_08</t>
  </si>
  <si>
    <t>Verify the sensor streaming stablility</t>
  </si>
  <si>
    <t>1. Eanble angle detection sensor in Unified Sensor Test APP and setting the sample_rate to 100hz.
2. Streaming the sensor for 1 hour and check the output</t>
  </si>
  <si>
    <t>The sensor streaming normally</t>
  </si>
  <si>
    <t>AngleD_09</t>
  </si>
  <si>
    <t>Sensor Integration</t>
  </si>
  <si>
    <t>Verify the Angle Detection streaming normally when streaming other sensors at the same time</t>
  </si>
  <si>
    <t>Unified Sensor Test APP
QSensorTest APP
Disable Auto-ratate screen</t>
  </si>
  <si>
    <t>1. Eanble angle detection sensor in Unified Sensor Test APP and setting the sample_rate to 100hz.
2. Streaming accel and gyro sensor at different ODR in QsensorTest APP.</t>
  </si>
  <si>
    <t>1. The angle detection sensor output normal
2. Accel and gyro sensor output normal</t>
  </si>
  <si>
    <t>TC_01</t>
  </si>
  <si>
    <t>Step counter</t>
  </si>
  <si>
    <t>ssc_drva_test
adb root
mini-dm</t>
  </si>
  <si>
    <r>
      <t xml:space="preserve">1. run mini-dm to collect the driver logs
2. </t>
    </r>
    <r>
      <rPr>
        <i/>
        <sz val="11"/>
        <color theme="1"/>
        <rFont val="Calibri"/>
        <family val="2"/>
        <scheme val="minor"/>
      </rPr>
      <t>adb shell ssc_drva_test -sensor=step_counter -duration=30 -sample_rate=5</t>
    </r>
    <r>
      <rPr>
        <sz val="11"/>
        <color theme="1"/>
        <rFont val="Calibri"/>
        <family val="2"/>
        <scheme val="minor"/>
      </rPr>
      <t xml:space="preserve">
3. Shaking the device.
4. Check value of pedo in the log</t>
    </r>
  </si>
  <si>
    <t>the value of pedo is increase</t>
  </si>
  <si>
    <t>TC_02</t>
  </si>
  <si>
    <r>
      <t xml:space="preserve">1. run mini-dm to collect the driver logs
2. </t>
    </r>
    <r>
      <rPr>
        <i/>
        <sz val="11"/>
        <color theme="1"/>
        <rFont val="Calibri"/>
        <family val="2"/>
        <scheme val="minor"/>
      </rPr>
      <t>adb shell ssc_drva_test -sensor=step_counter -duration=30 -sample_rate=5</t>
    </r>
    <r>
      <rPr>
        <sz val="11"/>
        <color theme="1"/>
        <rFont val="Calibri"/>
        <family val="2"/>
        <scheme val="minor"/>
      </rPr>
      <t xml:space="preserve">
3. Keep the device in still
4. Check value of pedo in the log</t>
    </r>
  </si>
  <si>
    <t>the value of pedo is 0, no change</t>
  </si>
  <si>
    <t>TC_1</t>
  </si>
  <si>
    <t>Double Tap</t>
  </si>
  <si>
    <t>drva_test
mini-dm</t>
  </si>
  <si>
    <t>1. Enable the logs in sns_bmi26x_sensor_instance.h
#define BMI26X_CONFIG_DFT_LOG_LEVEL SNS_LOW
2. adb root
3. Start mini-dm to collect logs
4. adb shell ssc_drva_test -sensor=double_tap -duration=30 -sample_rate=5
5. double tap the sensor
6. Check the logs</t>
  </si>
  <si>
    <t>1. The event can be triggered.
2. check the keyword:  DOUBLE TAP fired 
   The num of double-tap is consistent with the actual</t>
  </si>
  <si>
    <t>TC_2</t>
  </si>
  <si>
    <t>Verifier sensor output when other sensors streaming</t>
  </si>
  <si>
    <t>drva_test
mini-dm
QsensorTest APP</t>
  </si>
  <si>
    <t>1. Enable the logs in sns_bmi26x_sensor_instance.h
#define BMI26X_CONFIG_DFT_LOG_LEVEL SNS_LOW
2. adb root
3. Start mini-dm to collect logs
4.strem acc and gyro in QsensorTest APP
5. adb shell ssc_drva_test -sensor=double_tap -duration=30 -sample_rate=5
6. double tap the sensor
7. Check the logs</t>
  </si>
  <si>
    <t>1. The event can be triggered.
2. check the keyword:  DOUBLE TAP fired </t>
  </si>
  <si>
    <t>TC_3</t>
  </si>
  <si>
    <t>Verifier sensor output when locking the screen</t>
  </si>
  <si>
    <t>drva_test
mini-dm
lock the screen</t>
  </si>
  <si>
    <t xml:space="preserve">1. The event can be triggered.
2. check the keyword:  DOUBLE TAP fired </t>
  </si>
  <si>
    <t>Heart beat</t>
  </si>
  <si>
    <t>Verifier Function for Accel sensor at Normal ODR</t>
  </si>
  <si>
    <r>
      <t xml:space="preserve">1. Enable Heart Beat Timer in sns_bmi160_config.h
</t>
    </r>
    <r>
      <rPr>
        <sz val="11"/>
        <color theme="4"/>
        <rFont val="Calibri"/>
        <family val="2"/>
        <scheme val="minor"/>
      </rPr>
      <t xml:space="preserve">#define BMI160_CONFIG_ENABLE_HEART_BEAT_TIMER   1
</t>
    </r>
    <r>
      <rPr>
        <sz val="11"/>
        <rFont val="Calibri"/>
        <family val="2"/>
        <scheme val="minor"/>
      </rPr>
      <t>2. Enable acc sensor at Normal ODR in QsensorTest APP.
3. Disconnect INT PIN, check the output in QsensorTest APP
4. Reconnect INT PIN, check the output in QsensorTest APP</t>
    </r>
  </si>
  <si>
    <t>3. The Accel sensor stop output.
4. The Accel sensor recovery output</t>
  </si>
  <si>
    <t>Verifier Function for Accel sensor at Game ODR</t>
  </si>
  <si>
    <r>
      <t xml:space="preserve">1. Enable Heart Beat Timer in sns_bmi160_config.h
</t>
    </r>
    <r>
      <rPr>
        <sz val="11"/>
        <color theme="4"/>
        <rFont val="Calibri"/>
        <family val="2"/>
        <scheme val="minor"/>
      </rPr>
      <t xml:space="preserve">#define BMI160_CONFIG_ENABLE_HEART_BEAT_TIMER   1
</t>
    </r>
    <r>
      <rPr>
        <sz val="11"/>
        <rFont val="Calibri"/>
        <family val="2"/>
        <scheme val="minor"/>
      </rPr>
      <t>2. Enable acc sensor at Game ODR in QsensorTest APP.
3. Disconnect INT PIN, check the output in QsensorTest APP
4. Reconnect INT PIN, check the output in QsensorTest APP</t>
    </r>
  </si>
  <si>
    <t>TC_03</t>
  </si>
  <si>
    <t>Verifier Function for Acc sensor at UI ODR</t>
  </si>
  <si>
    <t>1. Enable Heart Beat Timer in sns_bmi160_config.h
#define BMI160_CONFIG_ENABLE_HEART_BEAT_TIMER   1
2. Enable acc sensor at UI mode in QsensorTest APP.
3. Disconnect INT PIN, check the output in QsensorTest APP
4. Reconnect INT PIN, check the output in QsensorTest APP</t>
  </si>
  <si>
    <t>TC_04</t>
  </si>
  <si>
    <t>Verifier Function for Acc sensor at Fastest ODR</t>
  </si>
  <si>
    <t>1. Enable Heart Beat Timer in sns_bmi160_config.h
#define BMI160_CONFIG_ENABLE_HEART_BEAT_TIMER   1
2. Enable acc sensor at Fastest ODR in QsensorTest APP.
3. Disconnect INT PIN, check the output in QsensorTest APP
4. Reconnect INT PIN, check the output in QsensorTest APP</t>
  </si>
  <si>
    <t>TC_05</t>
  </si>
  <si>
    <t>Verifier Function for Gyro sensor at Normal ODR</t>
  </si>
  <si>
    <t>1. Enable Heart Beat Timer in sns_bmi160_config.h
#define BMI160_CONFIG_ENABLE_HEART_BEAT_TIMER   1
2. Enable Gyro sensor at Normal ODR in QsensorTest APP.
3. Disconnect INT PIN, check the output in QsensorTest APP
4. Reconnect INT PIN, check the output in QsensorTest APP</t>
  </si>
  <si>
    <t>3. The Gyro sensor stop output.
4. The Gyro sensor recovery output</t>
  </si>
  <si>
    <t>TC_06</t>
  </si>
  <si>
    <t>Verifier Function for Gyro sensor at Game ODR</t>
  </si>
  <si>
    <t>1. Enable Heart Beat Timer in sns_bmi160_config.h
#define BMI160_CONFIG_ENABLE_HEART_BEAT_TIMER   1
2. Enable Gyro sensor at Game ODR in QsensorTest APP.
3. Disconnect INT PIN, check the output in QsensorTest APP
4. Reconnect INT PIN, check the output in QsensorTest APP</t>
  </si>
  <si>
    <t>TC_07</t>
  </si>
  <si>
    <t>Verifier Function for Gyro sensor at UI ODR</t>
  </si>
  <si>
    <t>1. Enable Heart Beat Timer in sns_bmi160_config.h
#define BMI160_CONFIG_ENABLE_HEART_BEAT_TIMER   1
2. Enable Gyro sensor at UI ODR in QsensorTest APP.
3. Disconnect INT PIN, check the output in QsensorTest APP
4. Reconnect INT PIN, check the output in QsensorTest APP</t>
  </si>
  <si>
    <t>TC_08</t>
  </si>
  <si>
    <t>Verifier Function for Gyro sensor at Fastest ODR</t>
  </si>
  <si>
    <t>1. Enable Heart Beat Timer in sns_bmi160_config.h
#define BMI160_CONFIG_ENABLE_HEART_BEAT_TIMER   1
2. Enable Gyro sensor at Fastest ODR in QsensorTest APP.
3. Disconnect INT PIN, check the output in QsensorTest APP
4. Reconnect INT PIN, check the output in QsensorTest APP</t>
  </si>
  <si>
    <t>TC_09</t>
  </si>
  <si>
    <t>Verifier Function for all sensors in fastest ODR</t>
  </si>
  <si>
    <t>1. Enable Heart Beat Timer in sns_bmi160_config.h
#define BMI160_CONFIG_ENABLE_HEART_BEAT_TIMER   1
2. Enable acc and gyro sensor in fastest ODR in QsensorTest APP.
3. Disconnect INT PIN, check the output in QsensorTest APP
4. Reconnect INT PIN, check the output in QsensorTest APP</t>
  </si>
  <si>
    <t>3. The sensor stop output.
4. The sensor recovery output</t>
  </si>
  <si>
    <t>TC_10</t>
  </si>
  <si>
    <t>Verifier Function for reboot device</t>
  </si>
  <si>
    <t>1. Disconnect INT PIN
2. Reboot the device
3. Enable acc and gyro sensor in QsensorTest APP and check the sensor's output
4. Reconnect INT PIN, check the output in QsensorTest APP</t>
  </si>
  <si>
    <t>2.  No crash
3. The sensor no output.
4. The sensor recovery output</t>
  </si>
  <si>
    <t>CRT</t>
  </si>
  <si>
    <t xml:space="preserve">Manual CRT </t>
  </si>
  <si>
    <t>Device must be idle
Device in still
No gyro data available</t>
  </si>
  <si>
    <r>
      <t>1. adb root
2. Make sure no sensor streaming in background
3. Start logging by mini-dm
4.</t>
    </r>
    <r>
      <rPr>
        <sz val="11"/>
        <color rgb="FF0070C0"/>
        <rFont val="Calibri"/>
        <family val="2"/>
        <scheme val="minor"/>
      </rPr>
      <t xml:space="preserve"> </t>
    </r>
    <r>
      <rPr>
        <i/>
        <sz val="11"/>
        <color rgb="FF0070C0"/>
        <rFont val="Calibri"/>
        <family val="2"/>
        <scheme val="minor"/>
      </rPr>
      <t>adb shell ssc_drva_test -sensor=gyro -factory_test=2 -duration=5</t>
    </r>
    <r>
      <rPr>
        <sz val="11"/>
        <color theme="1"/>
        <rFont val="Calibri"/>
        <family val="2"/>
        <scheme val="minor"/>
      </rPr>
      <t xml:space="preserve">
5. Check the log</t>
    </r>
  </si>
  <si>
    <r>
      <t xml:space="preserve">The log show key word: 
</t>
    </r>
    <r>
      <rPr>
        <b/>
        <sz val="11"/>
        <color theme="1"/>
        <rFont val="Calibri"/>
        <family val="2"/>
        <scheme val="minor"/>
      </rPr>
      <t>#CRT# finished 
#CRT# SUCCESS
fac_test SUCCESS</t>
    </r>
  </si>
  <si>
    <t>Mutiple-CRT</t>
  </si>
  <si>
    <r>
      <t xml:space="preserve">1. Change the crt_itv1 to setting the rate of CRT, the unit is min in bmi26x_0_crt_cfg.json
2. Update the config files
3. Start logging by mini-dm
4. Keep no gyro sensor streaming
5. Shaking the device then keep the device in still.
6. Check the logs
7. Cat the registry: </t>
    </r>
    <r>
      <rPr>
        <sz val="11"/>
        <color rgb="FF0070C0"/>
        <rFont val="Calibri"/>
        <family val="2"/>
        <scheme val="minor"/>
      </rPr>
      <t>bmi26x_crt_state.crt_gain</t>
    </r>
  </si>
  <si>
    <r>
      <t xml:space="preserve">The log show key word: 
</t>
    </r>
    <r>
      <rPr>
        <b/>
        <sz val="11"/>
        <color theme="1"/>
        <rFont val="Calibri"/>
        <family val="2"/>
        <scheme val="minor"/>
      </rPr>
      <t xml:space="preserve">#CRT# finished 
</t>
    </r>
    <r>
      <rPr>
        <sz val="11"/>
        <color theme="1"/>
        <rFont val="Calibri"/>
        <family val="2"/>
        <scheme val="minor"/>
      </rPr>
      <t>The version of</t>
    </r>
    <r>
      <rPr>
        <b/>
        <sz val="11"/>
        <color theme="1"/>
        <rFont val="Calibri"/>
        <family val="2"/>
        <scheme val="minor"/>
      </rPr>
      <t xml:space="preserve"> bmi26x_crt_state.crt_gain</t>
    </r>
    <r>
      <rPr>
        <sz val="11"/>
        <color theme="1"/>
        <rFont val="Calibri"/>
        <family val="2"/>
        <scheme val="minor"/>
      </rPr>
      <t xml:space="preserve"> is increase</t>
    </r>
  </si>
  <si>
    <t>1. Change the "crt_itv1" to setting the rate of CRT in "bmi26x_0_crt_cfg.json"
2. Update the config files
3. Start logging by mini-dm
4. Keep no gyro sensor streaming
5. Shaking the device then keep the device in still more than 2 
6. Stop logs and check the logs
7. Cat the registry: bmi26x_crt_state.crt_gain</t>
  </si>
  <si>
    <t>There are only one CRT</t>
  </si>
  <si>
    <t>Mutiple-CRT integrated with Auto-screen</t>
  </si>
  <si>
    <t>No gyro data available</t>
  </si>
  <si>
    <t>1. Enable Auto-screen.
2. No streaming gyro sensor in background.
3. Cat the registry: bmi26x_crt_state.crt_gain
4. Shaking the device then keep the device in still more than CRT routine time
5. Keep the device in still for a while
6. Cat the registry: bmi26x_crt_state.crt_gain</t>
  </si>
  <si>
    <t>The version of bmi26x_crt_state.crt_gain is increase</t>
  </si>
  <si>
    <t>CRT gain reload after reboot device</t>
  </si>
  <si>
    <t>adb
mini-dm</t>
  </si>
  <si>
    <t>1. adb reboot
2. Start logging by mini-dm
3. Check the logs</t>
  </si>
  <si>
    <t>The crt gain value can be reload success</t>
  </si>
  <si>
    <t>LOW-G</t>
  </si>
  <si>
    <t>Verifier LOWG event when streaming acc at normal mode sensor at same time</t>
  </si>
  <si>
    <t>mini-dm.exe
ssc_drva_test
adb root</t>
  </si>
  <si>
    <r>
      <t xml:space="preserve">1. Streaming acc sensor at normal mode in QSensorTest APP
2. Start logging by mini-dm
3. Enable LOW-G by: 
</t>
    </r>
    <r>
      <rPr>
        <i/>
        <sz val="11"/>
        <color rgb="FF0070C0"/>
        <rFont val="Calibri"/>
        <family val="2"/>
        <scheme val="minor"/>
      </rPr>
      <t>adb shell ssc_drva_test -sensor=free_fall -duration=60 -sample_rate=5</t>
    </r>
    <r>
      <rPr>
        <sz val="11"/>
        <color theme="1"/>
        <rFont val="Calibri"/>
        <family val="2"/>
        <scheme val="minor"/>
      </rPr>
      <t xml:space="preserve">
4. Make the device free fall.
5. Stop logs and check</t>
    </r>
  </si>
  <si>
    <r>
      <t xml:space="preserve">1. </t>
    </r>
    <r>
      <rPr>
        <b/>
        <sz val="11"/>
        <color theme="1"/>
        <rFont val="Calibri"/>
        <family val="2"/>
        <scheme val="minor"/>
      </rPr>
      <t>LOWg event:1</t>
    </r>
    <r>
      <rPr>
        <sz val="11"/>
        <color theme="1"/>
        <rFont val="Calibri"/>
        <family val="2"/>
        <scheme val="minor"/>
      </rPr>
      <t xml:space="preserve"> 
2. </t>
    </r>
    <r>
      <rPr>
        <b/>
        <sz val="11"/>
        <color theme="1"/>
        <rFont val="Calibri"/>
        <family val="2"/>
        <scheme val="minor"/>
      </rPr>
      <t>!!! LOWG fired!</t>
    </r>
    <r>
      <rPr>
        <sz val="11"/>
        <color theme="1"/>
        <rFont val="Calibri"/>
        <family val="2"/>
        <scheme val="minor"/>
      </rPr>
      <t xml:space="preserve"> 
3. </t>
    </r>
    <r>
      <rPr>
        <b/>
        <sz val="11"/>
        <color theme="1"/>
        <rFont val="Calibri"/>
        <family val="2"/>
        <scheme val="minor"/>
      </rPr>
      <t>LOWg event:2</t>
    </r>
    <r>
      <rPr>
        <sz val="11"/>
        <color theme="1"/>
        <rFont val="Calibri"/>
        <family val="2"/>
        <scheme val="minor"/>
      </rPr>
      <t xml:space="preserve">  
4. </t>
    </r>
    <r>
      <rPr>
        <b/>
        <sz val="11"/>
        <color theme="1"/>
        <rFont val="Calibri"/>
        <family val="2"/>
        <scheme val="minor"/>
      </rPr>
      <t xml:space="preserve">LOWg event:0 </t>
    </r>
    <r>
      <rPr>
        <sz val="11"/>
        <color theme="1"/>
        <rFont val="Calibri"/>
        <family val="2"/>
        <scheme val="minor"/>
      </rPr>
      <t xml:space="preserve"> </t>
    </r>
  </si>
  <si>
    <t>Verifier LOWG event when streaming acc at 25hz sensor at same time</t>
  </si>
  <si>
    <r>
      <t xml:space="preserve">1. Streaming acc sensor at 25hz in QSensorTest APP
2. Start logging by mini-dm
3. Enable LOW-G by: 
</t>
    </r>
    <r>
      <rPr>
        <i/>
        <sz val="11"/>
        <color rgb="FF0070C0"/>
        <rFont val="Calibri"/>
        <family val="2"/>
        <scheme val="minor"/>
      </rPr>
      <t>adb shell ssc_drva_test -sensor=free_fall -duration=60 -sample_rate=5</t>
    </r>
    <r>
      <rPr>
        <sz val="11"/>
        <color theme="1"/>
        <rFont val="Calibri"/>
        <family val="2"/>
        <scheme val="minor"/>
      </rPr>
      <t xml:space="preserve">
4. Make the device free fall.
5. Stop logs and check the message</t>
    </r>
  </si>
  <si>
    <r>
      <t xml:space="preserve">1. </t>
    </r>
    <r>
      <rPr>
        <b/>
        <sz val="11"/>
        <color theme="1"/>
        <rFont val="Calibri"/>
        <family val="2"/>
        <scheme val="minor"/>
      </rPr>
      <t>LOWg event:1</t>
    </r>
    <r>
      <rPr>
        <sz val="11"/>
        <color theme="1"/>
        <rFont val="Calibri"/>
        <family val="2"/>
        <scheme val="minor"/>
      </rPr>
      <t xml:space="preserve"> 
2. </t>
    </r>
    <r>
      <rPr>
        <b/>
        <sz val="11"/>
        <color theme="1"/>
        <rFont val="Calibri"/>
        <family val="2"/>
        <scheme val="minor"/>
      </rPr>
      <t>!!! LOWG fired!</t>
    </r>
    <r>
      <rPr>
        <sz val="11"/>
        <color theme="1"/>
        <rFont val="Calibri"/>
        <family val="2"/>
        <scheme val="minor"/>
      </rPr>
      <t xml:space="preserve"> 
3. </t>
    </r>
    <r>
      <rPr>
        <b/>
        <sz val="11"/>
        <color theme="1"/>
        <rFont val="Calibri"/>
        <family val="2"/>
        <scheme val="minor"/>
      </rPr>
      <t>LOWg event:2</t>
    </r>
    <r>
      <rPr>
        <sz val="11"/>
        <color theme="1"/>
        <rFont val="Calibri"/>
        <family val="2"/>
        <scheme val="minor"/>
      </rPr>
      <t xml:space="preserve">  
4. </t>
    </r>
    <r>
      <rPr>
        <b/>
        <sz val="11"/>
        <color theme="1"/>
        <rFont val="Calibri"/>
        <family val="2"/>
        <scheme val="minor"/>
      </rPr>
      <t>LOWg event:1</t>
    </r>
    <r>
      <rPr>
        <sz val="11"/>
        <color theme="1"/>
        <rFont val="Calibri"/>
        <family val="2"/>
        <scheme val="minor"/>
      </rPr>
      <t/>
    </r>
  </si>
  <si>
    <t>Verifier LOWG event</t>
  </si>
  <si>
    <r>
      <t xml:space="preserve">1. Start logging by mini-dm
2. Enable LOW-G by: 
</t>
    </r>
    <r>
      <rPr>
        <i/>
        <sz val="11"/>
        <color rgb="FF0070C0"/>
        <rFont val="Calibri"/>
        <family val="2"/>
        <scheme val="minor"/>
      </rPr>
      <t>adb shell ssc_drva_test -sensor=free_fall -duration=60 -sample_rate=5</t>
    </r>
    <r>
      <rPr>
        <sz val="11"/>
        <color theme="1"/>
        <rFont val="Calibri"/>
        <family val="2"/>
        <scheme val="minor"/>
      </rPr>
      <t xml:space="preserve">
3. Repeat step2 4 times
4. Check log message</t>
    </r>
  </si>
  <si>
    <t>!!! LOWG fired!  Events report 5 times</t>
  </si>
  <si>
    <t>Verifier LOWG event when streaming acc and gyro at normal mode at same time</t>
  </si>
  <si>
    <r>
      <t xml:space="preserve">1. Streaming acc and gyro sensor at normal mode in QSensorTest APP
2. Start logging by mini-dm
3. Enable LOW-G by: 
</t>
    </r>
    <r>
      <rPr>
        <i/>
        <sz val="11"/>
        <color rgb="FF0070C0"/>
        <rFont val="Calibri"/>
        <family val="2"/>
        <scheme val="minor"/>
      </rPr>
      <t>adb shell ssc_drva_test -sensor=free_fall -duration=60 -sample_rate=5</t>
    </r>
    <r>
      <rPr>
        <sz val="11"/>
        <color theme="1"/>
        <rFont val="Calibri"/>
        <family val="2"/>
        <scheme val="minor"/>
      </rPr>
      <t xml:space="preserve">
4. Make the device free fall.
5. Stop logs and check</t>
    </r>
  </si>
  <si>
    <t>Verifier LOWG event when streaming acc and gyro at 25hz at same time</t>
  </si>
  <si>
    <r>
      <t xml:space="preserve">1. Streaming acc and gyro sensor at 25hz in QSensorTest APP
2. Start logging by mini-dm
3. Enable LOW-G by: 
</t>
    </r>
    <r>
      <rPr>
        <sz val="11"/>
        <color rgb="FF0070C0"/>
        <rFont val="Calibri"/>
        <family val="2"/>
        <scheme val="minor"/>
      </rPr>
      <t>adb shell ssc_drva_test -sensor=free_fall -duration=60 -sample_rate=5</t>
    </r>
    <r>
      <rPr>
        <sz val="11"/>
        <color theme="1"/>
        <rFont val="Calibri"/>
        <family val="2"/>
        <scheme val="minor"/>
      </rPr>
      <t xml:space="preserve">
4. Make the device free fall.
5. Stop logs and check the message</t>
    </r>
  </si>
  <si>
    <t>Verifier LOWG event when streaming acc and gyro at fastest ODR at same time</t>
  </si>
  <si>
    <r>
      <t xml:space="preserve">1. Streaming acc and gyro sensor at fastest ODR in QSensorTest APP
2. Start logging by mini-dm
3. Enable LOW-G by: 
</t>
    </r>
    <r>
      <rPr>
        <i/>
        <sz val="11"/>
        <color rgb="FF0070C0"/>
        <rFont val="Calibri"/>
        <family val="2"/>
        <scheme val="minor"/>
      </rPr>
      <t>adb shell ssc_drva_test -sensor=free_fall -duration=60 -sample_rate=5</t>
    </r>
    <r>
      <rPr>
        <sz val="11"/>
        <color theme="1"/>
        <rFont val="Calibri"/>
        <family val="2"/>
        <scheme val="minor"/>
      </rPr>
      <t xml:space="preserve">
4. Make the device free fall.
5. Stop logs and check the message</t>
    </r>
  </si>
  <si>
    <r>
      <t xml:space="preserve">1. </t>
    </r>
    <r>
      <rPr>
        <b/>
        <sz val="11"/>
        <color theme="1"/>
        <rFont val="Calibri"/>
        <family val="2"/>
        <scheme val="minor"/>
      </rPr>
      <t>LOWg event:1</t>
    </r>
    <r>
      <rPr>
        <sz val="11"/>
        <color theme="1"/>
        <rFont val="Calibri"/>
        <family val="2"/>
        <scheme val="minor"/>
      </rPr>
      <t xml:space="preserve"> 
2. </t>
    </r>
    <r>
      <rPr>
        <b/>
        <sz val="11"/>
        <color theme="1"/>
        <rFont val="Calibri"/>
        <family val="2"/>
        <scheme val="minor"/>
      </rPr>
      <t>!!! LOWG fired!</t>
    </r>
    <r>
      <rPr>
        <sz val="11"/>
        <color theme="1"/>
        <rFont val="Calibri"/>
        <family val="2"/>
        <scheme val="minor"/>
      </rPr>
      <t xml:space="preserve"> 
3. </t>
    </r>
    <r>
      <rPr>
        <b/>
        <sz val="11"/>
        <color theme="1"/>
        <rFont val="Calibri"/>
        <family val="2"/>
        <scheme val="minor"/>
      </rPr>
      <t>LOWg event:2</t>
    </r>
    <r>
      <rPr>
        <sz val="11"/>
        <color theme="1"/>
        <rFont val="Calibri"/>
        <family val="2"/>
        <scheme val="minor"/>
      </rPr>
      <t xml:space="preserve">  
4. </t>
    </r>
    <r>
      <rPr>
        <b/>
        <sz val="11"/>
        <color theme="1"/>
        <rFont val="Calibri"/>
        <family val="2"/>
        <scheme val="minor"/>
      </rPr>
      <t>LOWg event:2</t>
    </r>
    <r>
      <rPr>
        <sz val="11"/>
        <color theme="1"/>
        <rFont val="Calibri"/>
        <family val="2"/>
        <scheme val="minor"/>
      </rPr>
      <t/>
    </r>
  </si>
  <si>
    <t>Verifier LOWG event when streaming acc and gyro at different ODR at same time</t>
  </si>
  <si>
    <r>
      <t xml:space="preserve">1. Streaming acc and gyro sensor at different ODR in QSensorTest APP
2. Start logging by mini-dm
3. Enable LOW-G by: 
</t>
    </r>
    <r>
      <rPr>
        <i/>
        <sz val="11"/>
        <color rgb="FF0070C0"/>
        <rFont val="Calibri"/>
        <family val="2"/>
        <scheme val="minor"/>
      </rPr>
      <t>adb shell ssc_drva_test -sensor=free_fall -duration=60 -sample_rate=5</t>
    </r>
    <r>
      <rPr>
        <sz val="11"/>
        <color theme="1"/>
        <rFont val="Calibri"/>
        <family val="2"/>
        <scheme val="minor"/>
      </rPr>
      <t xml:space="preserve">
4. Make the device free fall.
5. Stop logs and check the message</t>
    </r>
  </si>
  <si>
    <r>
      <t xml:space="preserve">1. </t>
    </r>
    <r>
      <rPr>
        <b/>
        <sz val="11"/>
        <color theme="1"/>
        <rFont val="Calibri"/>
        <family val="2"/>
        <scheme val="minor"/>
      </rPr>
      <t>LOWg event:1</t>
    </r>
    <r>
      <rPr>
        <sz val="11"/>
        <color theme="1"/>
        <rFont val="Calibri"/>
        <family val="2"/>
        <scheme val="minor"/>
      </rPr>
      <t xml:space="preserve"> 
2. </t>
    </r>
    <r>
      <rPr>
        <b/>
        <sz val="11"/>
        <color theme="1"/>
        <rFont val="Calibri"/>
        <family val="2"/>
        <scheme val="minor"/>
      </rPr>
      <t>!!! LOWG fired!</t>
    </r>
    <r>
      <rPr>
        <sz val="11"/>
        <color theme="1"/>
        <rFont val="Calibri"/>
        <family val="2"/>
        <scheme val="minor"/>
      </rPr>
      <t xml:space="preserve"> 
3. </t>
    </r>
    <r>
      <rPr>
        <b/>
        <sz val="11"/>
        <color theme="1"/>
        <rFont val="Calibri"/>
        <family val="2"/>
        <scheme val="minor"/>
      </rPr>
      <t>LOWg event:2</t>
    </r>
    <r>
      <rPr>
        <sz val="11"/>
        <color theme="1"/>
        <rFont val="Calibri"/>
        <family val="2"/>
        <scheme val="minor"/>
      </rPr>
      <t xml:space="preserve">  
4. </t>
    </r>
    <r>
      <rPr>
        <b/>
        <sz val="11"/>
        <color theme="1"/>
        <rFont val="Calibri"/>
        <family val="2"/>
        <scheme val="minor"/>
      </rPr>
      <t>LOWg event:3</t>
    </r>
    <r>
      <rPr>
        <sz val="11"/>
        <color theme="1"/>
        <rFont val="Calibri"/>
        <family val="2"/>
        <scheme val="minor"/>
      </rPr>
      <t/>
    </r>
  </si>
  <si>
    <t>Verifier LOWG event when streaming acc and gyro by different client at same time</t>
  </si>
  <si>
    <r>
      <t xml:space="preserve">1. Enable auto-screen
2. Streaming acc and gyro sensor at different ODR in QSensorTest APP
3. Start logging by mini-dm
4. Enable LOW-G by: 
</t>
    </r>
    <r>
      <rPr>
        <i/>
        <sz val="11"/>
        <color rgb="FF0070C0"/>
        <rFont val="Calibri"/>
        <family val="2"/>
        <scheme val="minor"/>
      </rPr>
      <t>adb shell ssc_drva_test -sensor=free_fall -duration=60 -sample_rate=5</t>
    </r>
    <r>
      <rPr>
        <sz val="11"/>
        <color theme="1"/>
        <rFont val="Calibri"/>
        <family val="2"/>
        <scheme val="minor"/>
      </rPr>
      <t xml:space="preserve">
5. Make the device free fall.
6. Stop logs and check the message</t>
    </r>
  </si>
  <si>
    <r>
      <t xml:space="preserve">1. </t>
    </r>
    <r>
      <rPr>
        <b/>
        <sz val="11"/>
        <color theme="1"/>
        <rFont val="Calibri"/>
        <family val="2"/>
        <scheme val="minor"/>
      </rPr>
      <t>LOWg event:1</t>
    </r>
    <r>
      <rPr>
        <sz val="11"/>
        <color theme="1"/>
        <rFont val="Calibri"/>
        <family val="2"/>
        <scheme val="minor"/>
      </rPr>
      <t xml:space="preserve"> 
2. </t>
    </r>
    <r>
      <rPr>
        <b/>
        <sz val="11"/>
        <color theme="1"/>
        <rFont val="Calibri"/>
        <family val="2"/>
        <scheme val="minor"/>
      </rPr>
      <t>!!! LOWG fired!</t>
    </r>
    <r>
      <rPr>
        <sz val="11"/>
        <color theme="1"/>
        <rFont val="Calibri"/>
        <family val="2"/>
        <scheme val="minor"/>
      </rPr>
      <t xml:space="preserve"> 
3. </t>
    </r>
    <r>
      <rPr>
        <b/>
        <sz val="11"/>
        <color theme="1"/>
        <rFont val="Calibri"/>
        <family val="2"/>
        <scheme val="minor"/>
      </rPr>
      <t>LOWg event:2</t>
    </r>
    <r>
      <rPr>
        <sz val="11"/>
        <color theme="1"/>
        <rFont val="Calibri"/>
        <family val="2"/>
        <scheme val="minor"/>
      </rPr>
      <t xml:space="preserve">  
4. </t>
    </r>
    <r>
      <rPr>
        <b/>
        <sz val="11"/>
        <color theme="1"/>
        <rFont val="Calibri"/>
        <family val="2"/>
        <scheme val="minor"/>
      </rPr>
      <t>LOWg event:4</t>
    </r>
    <r>
      <rPr>
        <sz val="11"/>
        <color theme="1"/>
        <rFont val="Calibri"/>
        <family val="2"/>
        <scheme val="minor"/>
      </rPr>
      <t/>
    </r>
  </si>
  <si>
    <t xml:space="preserve">Test case </t>
  </si>
  <si>
    <r>
      <t xml:space="preserve">Passing %
(vs </t>
    </r>
    <r>
      <rPr>
        <b/>
        <i/>
        <sz val="12"/>
        <color rgb="FF000066"/>
        <rFont val="Calibri"/>
        <family val="2"/>
        <scheme val="minor"/>
      </rPr>
      <t xml:space="preserve">executed </t>
    </r>
    <r>
      <rPr>
        <i/>
        <sz val="12"/>
        <color rgb="FF000066"/>
        <rFont val="Calibri"/>
        <family val="2"/>
        <scheme val="minor"/>
      </rPr>
      <t>cases)</t>
    </r>
  </si>
  <si>
    <r>
      <t xml:space="preserve">Failing %
(vs </t>
    </r>
    <r>
      <rPr>
        <b/>
        <i/>
        <sz val="12"/>
        <color rgb="FF000066"/>
        <rFont val="Calibri"/>
        <family val="2"/>
        <scheme val="minor"/>
      </rPr>
      <t xml:space="preserve">executed </t>
    </r>
    <r>
      <rPr>
        <i/>
        <sz val="12"/>
        <color rgb="FF000066"/>
        <rFont val="Calibri"/>
        <family val="2"/>
        <scheme val="minor"/>
      </rPr>
      <t>cases)</t>
    </r>
  </si>
  <si>
    <t>Test Case ID</t>
  </si>
  <si>
    <t>Steps #</t>
  </si>
  <si>
    <t>Test Steps</t>
  </si>
  <si>
    <r>
      <t>Measured value[</t>
    </r>
    <r>
      <rPr>
        <sz val="11"/>
        <color theme="0"/>
        <rFont val="Calibri"/>
        <family val="2"/>
      </rPr>
      <t>µ</t>
    </r>
    <r>
      <rPr>
        <sz val="11"/>
        <color theme="0"/>
        <rFont val="Calibri"/>
        <family val="2"/>
        <scheme val="minor"/>
      </rPr>
      <t>A]</t>
    </r>
  </si>
  <si>
    <t>Pass / fail</t>
  </si>
  <si>
    <t>Change acc sensor's work mode</t>
  </si>
  <si>
    <t>Enable acc in normal ODR in QsensorTest APP</t>
  </si>
  <si>
    <t xml:space="preserve">Diable acc sensor </t>
  </si>
  <si>
    <t>Enable acc sensor in fastest ODR in QsensorTest APP</t>
  </si>
  <si>
    <t>Disable acc sensor</t>
  </si>
  <si>
    <t>Change Gyro sensor's work mode</t>
  </si>
  <si>
    <t>Enable gyro in normal ODR in QsensorTest APP</t>
  </si>
  <si>
    <t xml:space="preserve">Disable gyro sensor </t>
  </si>
  <si>
    <t>Enable gyro sensor in fastest ODR in QsensorTest APP</t>
  </si>
  <si>
    <t>Disable gyro sensor</t>
  </si>
  <si>
    <t>Check the sensor in low power state from performance mode</t>
  </si>
  <si>
    <t>Enable acc &amp; gyro sensor in fastest ODR in QsensorTest APP</t>
  </si>
  <si>
    <t xml:space="preserve">Disable all sensors </t>
  </si>
  <si>
    <t>Check sensor in low power mode after sensor init completed</t>
  </si>
  <si>
    <t xml:space="preserve">Device in IDLE </t>
  </si>
  <si>
    <t>Check sensor in normal power mode when any motion trigger</t>
  </si>
  <si>
    <t>Trigger any motion</t>
  </si>
  <si>
    <t>Keep the device in still</t>
  </si>
  <si>
    <t>Measurement the current when do Factory Test</t>
  </si>
  <si>
    <t>Do factory Test for gyro: 
adb shell ssc_drva_test -sensor=gyro -factory_test=2 -duration=5</t>
  </si>
  <si>
    <t>Check the current after Factory Test for gyro finished.</t>
  </si>
  <si>
    <t>Do factory Test for gyro: 
adb shell ssc_drva_test -sensor=accel -factory_test=2 -duration=5</t>
  </si>
  <si>
    <t>RAM patch</t>
  </si>
  <si>
    <t>The device shut down but in charging</t>
  </si>
  <si>
    <t>1. Connect the pin 2 &amp;3 to vddio pin.
2. Mearsurement the current of vddio</t>
  </si>
  <si>
    <t>The current is about 0 μA</t>
  </si>
  <si>
    <t>The device in boot done</t>
  </si>
  <si>
    <t>1. Connect the pin 2 &amp;3 to vddio pin.
2. Mearsurement the current of vddio
3. Booting the device</t>
  </si>
  <si>
    <t>1. Connect the pin 2 &amp;3 to vddio pin.
2. Streaming sensors in QsensorTest APP.
3. Mearsurement the current of vddio</t>
  </si>
  <si>
    <t>Disable sensors</t>
  </si>
  <si>
    <t>1. Connect the pin 2 &amp;3 to vddio pin.
2. Streaming sensors in QsensorTest APP.
3. Disable sensors
4. Mearsurement the current of vddio</t>
  </si>
  <si>
    <t>self test done</t>
  </si>
  <si>
    <t>1. Connect the pin 2 &amp;3 to vddio pin.
2. Do self test
3. Mearsurement the current of vddio</t>
  </si>
  <si>
    <t>Cal test done</t>
  </si>
  <si>
    <t>1. Connect the pin 2 &amp;3 to vddio pin.
2. Do cal test
3. Mearsurement the current of vddio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</si>
</sst>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mmmm\ d\,\ yyyy;@"/>
    <numFmt numFmtId="165" formatCode="0.0"/>
    <numFmt numFmtId="166" formatCode="[$-409]d\-mmm\-yyyy;@"/>
  </numFmts>
  <fonts count="40"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font>
    <font>
      <sz val="11"/>
      <name val="Calibri"/>
      <family val="2"/>
      <scheme val="minor"/>
    </font>
    <font>
      <sz val="11"/>
      <color theme="1"/>
      <name val="Calibri"/>
      <family val="2"/>
      <scheme val="minor"/>
    </font>
    <font>
      <sz val="10"/>
      <color theme="1"/>
      <name val="Arial"/>
      <family val="2"/>
    </font>
    <font>
      <b/>
      <sz val="8"/>
      <color indexed="81"/>
      <name val="Tahoma"/>
      <family val="2"/>
    </font>
    <font>
      <sz val="8"/>
      <color indexed="81"/>
      <name val="Tahoma"/>
      <family val="2"/>
    </font>
    <font>
      <i/>
      <sz val="12"/>
      <color rgb="FF000066"/>
      <name val="Calibri"/>
      <family val="2"/>
      <scheme val="minor"/>
    </font>
    <font>
      <b/>
      <i/>
      <sz val="12"/>
      <color rgb="FF000066"/>
      <name val="Calibri"/>
      <family val="2"/>
      <scheme val="minor"/>
    </font>
    <font>
      <sz val="11"/>
      <color theme="0"/>
      <name val="Calibri"/>
      <family val="2"/>
      <scheme val="minor"/>
    </font>
    <font>
      <b/>
      <sz val="11"/>
      <color theme="1"/>
      <name val="Calibri"/>
      <family val="2"/>
      <scheme val="minor"/>
    </font>
    <font>
      <sz val="10"/>
      <name val="Arial"/>
      <family val="2"/>
    </font>
    <font>
      <i/>
      <sz val="11"/>
      <color theme="1"/>
      <name val="Calibri"/>
      <family val="2"/>
      <scheme val="minor"/>
    </font>
    <font>
      <sz val="11.65"/>
      <color theme="1"/>
      <name val="Calibri"/>
      <family val="2"/>
    </font>
    <font>
      <b/>
      <sz val="18"/>
      <color theme="1"/>
      <name val="Bosch Office Sans"/>
    </font>
    <font>
      <i/>
      <sz val="11"/>
      <color rgb="FF000066"/>
      <name val="Calibri"/>
      <family val="2"/>
      <scheme val="minor"/>
    </font>
    <font>
      <b/>
      <i/>
      <sz val="11"/>
      <color rgb="FF000066"/>
      <name val="Calibri"/>
      <family val="2"/>
      <scheme val="minor"/>
    </font>
    <font>
      <sz val="12"/>
      <color theme="1"/>
      <name val="Calibri"/>
      <family val="2"/>
      <scheme val="minor"/>
    </font>
    <font>
      <b/>
      <sz val="12"/>
      <color theme="1"/>
      <name val="Calibri"/>
      <family val="2"/>
      <scheme val="minor"/>
    </font>
    <font>
      <sz val="11"/>
      <color theme="0"/>
      <name val="Calibri"/>
      <family val="2"/>
    </font>
    <font>
      <i/>
      <sz val="11"/>
      <color rgb="FF0070C0"/>
      <name val="Calibri"/>
      <family val="2"/>
      <scheme val="minor"/>
    </font>
    <font>
      <sz val="11"/>
      <color rgb="FF0070C0"/>
      <name val="Calibri"/>
      <family val="2"/>
      <scheme val="minor"/>
    </font>
    <font>
      <b/>
      <sz val="14"/>
      <color theme="1"/>
      <name val="Cambria"/>
      <family val="1"/>
      <scheme val="major"/>
    </font>
    <font>
      <sz val="10"/>
      <color theme="1"/>
      <name val="Arial"/>
      <family val="2"/>
    </font>
    <font>
      <b/>
      <sz val="12"/>
      <color rgb="FFFF0000"/>
      <name val="Cambria"/>
      <family val="1"/>
      <scheme val="major"/>
    </font>
    <font>
      <b/>
      <sz val="16"/>
      <name val="Calibri"/>
      <family val="2"/>
      <scheme val="minor"/>
    </font>
    <font>
      <b/>
      <sz val="8"/>
      <name val="Calibri"/>
      <family val="2"/>
      <scheme val="minor"/>
    </font>
    <font>
      <b/>
      <sz val="11"/>
      <color theme="0"/>
      <name val="Calibri"/>
      <family val="2"/>
      <scheme val="minor"/>
    </font>
    <font>
      <sz val="11"/>
      <color theme="4"/>
      <name val="Calibri"/>
      <family val="2"/>
      <scheme val="minor"/>
    </font>
    <font>
      <sz val="11"/>
      <color rgb="FFFF0000"/>
      <name val="Calibri"/>
      <family val="2"/>
      <scheme val="minor"/>
    </font>
    <font>
      <sz val="11"/>
      <color theme="1"/>
      <name val="Arial"/>
      <family val="2"/>
    </font>
    <font>
      <b/>
      <sz val="11"/>
      <color rgb="FFFF0000"/>
      <name val="Cambria"/>
      <family val="1"/>
      <scheme val="major"/>
    </font>
    <font>
      <b/>
      <sz val="14"/>
      <color theme="1"/>
      <name val="Calibri"/>
      <family val="2"/>
      <scheme val="minor"/>
    </font>
    <font>
      <b/>
      <sz val="11"/>
      <color theme="1"/>
      <name val="Arial"/>
      <family val="2"/>
    </font>
    <font>
      <b/>
      <sz val="14"/>
      <color theme="0"/>
      <name val="Calibri"/>
      <family val="2"/>
      <scheme val="minor"/>
    </font>
    <font>
      <u/>
      <sz val="11"/>
      <color theme="10"/>
      <name val="Calibri"/>
      <family val="2"/>
      <scheme val="minor"/>
    </font>
  </fonts>
  <fills count="12">
    <fill>
      <patternFill patternType="none"/>
    </fill>
    <fill>
      <patternFill patternType="gray125"/>
    </fill>
    <fill>
      <patternFill patternType="solid">
        <fgColor rgb="FFFBDF53"/>
        <bgColor indexed="64"/>
      </patternFill>
    </fill>
    <fill>
      <patternFill patternType="solid">
        <fgColor theme="0" tint="-0.14999847407452621"/>
        <bgColor indexed="64"/>
      </patternFill>
    </fill>
    <fill>
      <patternFill patternType="solid">
        <fgColor rgb="FFFDF3D1"/>
        <bgColor indexed="64"/>
      </patternFill>
    </fill>
    <fill>
      <patternFill patternType="solid">
        <fgColor theme="4"/>
        <bgColor indexed="64"/>
      </patternFill>
    </fill>
    <fill>
      <patternFill patternType="solid">
        <fgColor rgb="FF92D050"/>
        <bgColor indexed="64"/>
      </patternFill>
    </fill>
    <fill>
      <patternFill patternType="solid">
        <fgColor theme="0"/>
        <bgColor indexed="64"/>
      </patternFill>
    </fill>
    <fill>
      <patternFill patternType="solid">
        <fgColor theme="4" tint="0.59999389629810485"/>
        <bgColor indexed="64"/>
      </patternFill>
    </fill>
    <fill>
      <patternFill patternType="solid">
        <fgColor theme="3"/>
        <bgColor indexed="64"/>
      </patternFill>
    </fill>
    <fill>
      <patternFill patternType="solid">
        <fgColor rgb="FFFFFF00"/>
        <bgColor indexed="64"/>
      </patternFill>
    </fill>
    <fill>
      <patternFill patternType="solid">
        <fgColor theme="4" tint="0.79998168889431442"/>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8" fillId="0" borderId="0"/>
    <xf numFmtId="0" fontId="8" fillId="0" borderId="0"/>
    <xf numFmtId="164" fontId="15" fillId="0" borderId="0" applyBorder="0"/>
    <xf numFmtId="0" fontId="4" fillId="0" borderId="0"/>
    <xf numFmtId="0" fontId="27" fillId="0" borderId="0"/>
    <xf numFmtId="0" fontId="3" fillId="0" borderId="0"/>
    <xf numFmtId="0" fontId="2" fillId="0" borderId="0"/>
    <xf numFmtId="0" fontId="39" fillId="0" borderId="0" applyNumberFormat="0" applyFill="0" applyBorder="0" applyAlignment="0" applyProtection="0"/>
    <xf numFmtId="0" fontId="1" fillId="0" borderId="0"/>
  </cellStyleXfs>
  <cellXfs count="216">
    <xf numFmtId="0" fontId="0" fillId="0" borderId="0" xfId="0"/>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xf>
    <xf numFmtId="0" fontId="8" fillId="0" borderId="0" xfId="1"/>
    <xf numFmtId="0" fontId="13" fillId="5" borderId="6" xfId="1" applyFont="1" applyFill="1" applyBorder="1" applyAlignment="1">
      <alignment horizontal="center" vertical="center"/>
    </xf>
    <xf numFmtId="0" fontId="7" fillId="0" borderId="0" xfId="0" applyFont="1"/>
    <xf numFmtId="0" fontId="0" fillId="0" borderId="1" xfId="0" applyBorder="1"/>
    <xf numFmtId="0" fontId="11" fillId="2" borderId="4" xfId="1" applyFont="1" applyFill="1" applyBorder="1" applyAlignment="1">
      <alignment horizontal="center" vertical="center" wrapText="1" readingOrder="1"/>
    </xf>
    <xf numFmtId="0" fontId="0" fillId="0" borderId="1" xfId="0" applyBorder="1" applyAlignment="1">
      <alignment wrapText="1"/>
    </xf>
    <xf numFmtId="0" fontId="0" fillId="0" borderId="9" xfId="0" applyBorder="1" applyAlignment="1">
      <alignment vertical="center" wrapText="1"/>
    </xf>
    <xf numFmtId="0" fontId="0" fillId="0" borderId="9" xfId="0" applyBorder="1" applyAlignment="1">
      <alignment vertical="center"/>
    </xf>
    <xf numFmtId="0" fontId="13" fillId="5" borderId="6" xfId="1" applyFont="1" applyFill="1" applyBorder="1" applyAlignment="1">
      <alignment horizontal="center" vertical="center" wrapText="1"/>
    </xf>
    <xf numFmtId="0" fontId="0" fillId="0" borderId="9" xfId="0" applyBorder="1" applyAlignment="1">
      <alignment horizontal="center" vertical="center"/>
    </xf>
    <xf numFmtId="0" fontId="16" fillId="2" borderId="4" xfId="1" applyFont="1" applyFill="1" applyBorder="1" applyAlignment="1">
      <alignment horizontal="left" vertical="center" wrapText="1" readingOrder="1"/>
    </xf>
    <xf numFmtId="0" fontId="19" fillId="2" borderId="4" xfId="1" applyFont="1" applyFill="1" applyBorder="1" applyAlignment="1">
      <alignment horizontal="center" vertical="center" wrapText="1" readingOrder="1"/>
    </xf>
    <xf numFmtId="0" fontId="19" fillId="4" borderId="5" xfId="1" applyFont="1" applyFill="1" applyBorder="1" applyAlignment="1">
      <alignment horizontal="left" vertical="top" wrapText="1" readingOrder="1"/>
    </xf>
    <xf numFmtId="0" fontId="20" fillId="4" borderId="5" xfId="1" applyFont="1" applyFill="1" applyBorder="1" applyAlignment="1">
      <alignment horizontal="center" vertical="top" wrapText="1" readingOrder="1"/>
    </xf>
    <xf numFmtId="9" fontId="20" fillId="4" borderId="5" xfId="1" applyNumberFormat="1" applyFont="1" applyFill="1" applyBorder="1" applyAlignment="1">
      <alignment horizontal="center" vertical="top" wrapText="1" readingOrder="1"/>
    </xf>
    <xf numFmtId="0" fontId="0" fillId="0" borderId="1" xfId="0" applyBorder="1" applyAlignment="1">
      <alignment horizontal="center" vertical="center"/>
    </xf>
    <xf numFmtId="0" fontId="16" fillId="2" borderId="4" xfId="4" applyFont="1" applyFill="1" applyBorder="1" applyAlignment="1">
      <alignment horizontal="left" vertical="center" wrapText="1" readingOrder="1"/>
    </xf>
    <xf numFmtId="0" fontId="19" fillId="2" borderId="4" xfId="4" applyFont="1" applyFill="1" applyBorder="1" applyAlignment="1">
      <alignment horizontal="center" vertical="center" wrapText="1" readingOrder="1"/>
    </xf>
    <xf numFmtId="0" fontId="19" fillId="4" borderId="5" xfId="4" applyFont="1" applyFill="1" applyBorder="1" applyAlignment="1">
      <alignment horizontal="left" vertical="center" wrapText="1" readingOrder="1"/>
    </xf>
    <xf numFmtId="0" fontId="20" fillId="4" borderId="5" xfId="4" applyFont="1" applyFill="1" applyBorder="1" applyAlignment="1">
      <alignment horizontal="center" vertical="center" wrapText="1" readingOrder="1"/>
    </xf>
    <xf numFmtId="9" fontId="20" fillId="4" borderId="5" xfId="4" applyNumberFormat="1" applyFont="1" applyFill="1" applyBorder="1" applyAlignment="1">
      <alignment horizontal="center" vertical="center" wrapText="1" readingOrder="1"/>
    </xf>
    <xf numFmtId="0" fontId="13" fillId="5" borderId="6" xfId="4" applyFont="1" applyFill="1" applyBorder="1" applyAlignment="1">
      <alignment horizontal="center" vertical="center"/>
    </xf>
    <xf numFmtId="0" fontId="13" fillId="5" borderId="6" xfId="4" applyFont="1" applyFill="1" applyBorder="1" applyAlignment="1">
      <alignment horizontal="center" vertical="center" wrapText="1"/>
    </xf>
    <xf numFmtId="0" fontId="13" fillId="5" borderId="7" xfId="4" applyFont="1" applyFill="1" applyBorder="1" applyAlignment="1">
      <alignment horizontal="center" vertical="center" wrapText="1"/>
    </xf>
    <xf numFmtId="0" fontId="0" fillId="8" borderId="7" xfId="0" applyFill="1" applyBorder="1" applyAlignment="1">
      <alignment horizontal="center" vertical="center"/>
    </xf>
    <xf numFmtId="0" fontId="0" fillId="0" borderId="19" xfId="0" applyBorder="1"/>
    <xf numFmtId="0" fontId="0" fillId="0" borderId="14" xfId="0" applyBorder="1"/>
    <xf numFmtId="0" fontId="0" fillId="0" borderId="1" xfId="0" applyBorder="1" applyAlignment="1">
      <alignment horizontal="left" vertical="center"/>
    </xf>
    <xf numFmtId="0" fontId="0" fillId="0" borderId="17" xfId="0" applyBorder="1" applyAlignment="1">
      <alignment horizontal="center" vertical="center"/>
    </xf>
    <xf numFmtId="0" fontId="0" fillId="0" borderId="22" xfId="0" applyBorder="1"/>
    <xf numFmtId="0" fontId="0" fillId="8" borderId="18" xfId="0" applyFill="1"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4" xfId="0" applyBorder="1" applyAlignment="1">
      <alignment horizontal="center" vertical="center"/>
    </xf>
    <xf numFmtId="0" fontId="21" fillId="8" borderId="7" xfId="0" applyFont="1" applyFill="1" applyBorder="1" applyAlignment="1">
      <alignment horizontal="center" vertical="center"/>
    </xf>
    <xf numFmtId="0" fontId="22" fillId="8" borderId="7" xfId="0" applyFont="1" applyFill="1" applyBorder="1" applyAlignment="1">
      <alignment horizontal="center" vertical="center"/>
    </xf>
    <xf numFmtId="0" fontId="22" fillId="0" borderId="23" xfId="0" applyFont="1" applyBorder="1" applyAlignment="1">
      <alignment horizontal="center" vertical="center"/>
    </xf>
    <xf numFmtId="0" fontId="14" fillId="8" borderId="7" xfId="0" applyFont="1" applyFill="1" applyBorder="1" applyAlignment="1">
      <alignment horizontal="center" vertical="center"/>
    </xf>
    <xf numFmtId="0" fontId="14" fillId="0" borderId="23" xfId="0" applyFont="1" applyBorder="1" applyAlignment="1">
      <alignment horizontal="center" vertical="center"/>
    </xf>
    <xf numFmtId="0" fontId="13" fillId="5" borderId="6" xfId="1" applyFont="1" applyFill="1" applyBorder="1" applyAlignment="1">
      <alignment horizontal="left" vertical="center" wrapText="1"/>
    </xf>
    <xf numFmtId="0" fontId="0" fillId="0" borderId="8" xfId="0" applyBorder="1" applyAlignment="1">
      <alignment horizontal="center" vertical="center"/>
    </xf>
    <xf numFmtId="0" fontId="0" fillId="0" borderId="21" xfId="0" applyBorder="1" applyAlignment="1">
      <alignment horizontal="center" vertical="center"/>
    </xf>
    <xf numFmtId="0" fontId="0" fillId="0" borderId="3" xfId="0" applyBorder="1" applyAlignment="1">
      <alignment horizontal="center" vertical="center"/>
    </xf>
    <xf numFmtId="0" fontId="0" fillId="0" borderId="25" xfId="0" applyBorder="1" applyAlignment="1">
      <alignment horizontal="center" vertical="center"/>
    </xf>
    <xf numFmtId="0" fontId="0" fillId="0" borderId="26" xfId="0" applyBorder="1"/>
    <xf numFmtId="0" fontId="14" fillId="0" borderId="1" xfId="0" applyFont="1" applyBorder="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0" fontId="14" fillId="0" borderId="0" xfId="2" applyFont="1" applyAlignment="1">
      <alignment horizontal="right" vertical="center"/>
    </xf>
    <xf numFmtId="0" fontId="22" fillId="8" borderId="7" xfId="0" applyFont="1" applyFill="1" applyBorder="1" applyAlignment="1">
      <alignment vertical="center"/>
    </xf>
    <xf numFmtId="0" fontId="0" fillId="0" borderId="17" xfId="0" applyBorder="1" applyAlignment="1">
      <alignment vertical="center"/>
    </xf>
    <xf numFmtId="0" fontId="0" fillId="0" borderId="3" xfId="0" applyBorder="1" applyAlignment="1">
      <alignment vertical="center"/>
    </xf>
    <xf numFmtId="0" fontId="14" fillId="8" borderId="7" xfId="0" applyFont="1" applyFill="1" applyBorder="1" applyAlignment="1">
      <alignment vertical="center"/>
    </xf>
    <xf numFmtId="0" fontId="0" fillId="0" borderId="3" xfId="0" applyBorder="1" applyAlignment="1">
      <alignment vertical="center" wrapText="1"/>
    </xf>
    <xf numFmtId="0" fontId="0" fillId="0" borderId="9" xfId="0" applyBorder="1" applyAlignment="1">
      <alignment horizontal="center" vertical="center" wrapText="1"/>
    </xf>
    <xf numFmtId="0" fontId="0" fillId="0" borderId="0" xfId="0" applyAlignment="1">
      <alignment horizontal="left" vertical="center"/>
    </xf>
    <xf numFmtId="0" fontId="31" fillId="9" borderId="12" xfId="0" applyFont="1" applyFill="1" applyBorder="1" applyAlignment="1">
      <alignment horizontal="center"/>
    </xf>
    <xf numFmtId="0" fontId="31" fillId="9" borderId="1" xfId="0" applyFont="1" applyFill="1" applyBorder="1" applyAlignment="1">
      <alignment horizontal="center"/>
    </xf>
    <xf numFmtId="0" fontId="31" fillId="9" borderId="9" xfId="0" applyFont="1" applyFill="1" applyBorder="1" applyAlignment="1">
      <alignment horizontal="center"/>
    </xf>
    <xf numFmtId="0" fontId="31" fillId="9" borderId="14" xfId="0" applyFont="1" applyFill="1" applyBorder="1" applyAlignment="1">
      <alignment horizontal="center"/>
    </xf>
    <xf numFmtId="0" fontId="6" fillId="0" borderId="1" xfId="0" applyFont="1" applyBorder="1" applyAlignment="1">
      <alignment horizontal="left" wrapText="1"/>
    </xf>
    <xf numFmtId="0" fontId="6" fillId="0" borderId="1" xfId="0" applyFont="1" applyBorder="1" applyAlignment="1">
      <alignment horizontal="center" vertical="center" wrapText="1"/>
    </xf>
    <xf numFmtId="0" fontId="6" fillId="0" borderId="9" xfId="0" applyFont="1" applyBorder="1" applyAlignment="1">
      <alignment horizontal="center" vertical="center" wrapText="1"/>
    </xf>
    <xf numFmtId="166" fontId="6" fillId="0" borderId="14" xfId="0" quotePrefix="1" applyNumberFormat="1" applyFont="1" applyBorder="1" applyAlignment="1">
      <alignment horizontal="center" vertical="center"/>
    </xf>
    <xf numFmtId="165" fontId="6" fillId="0" borderId="12" xfId="0" applyNumberFormat="1" applyFont="1" applyBorder="1" applyAlignment="1">
      <alignment horizontal="center" vertical="center"/>
    </xf>
    <xf numFmtId="0" fontId="30" fillId="0" borderId="0" xfId="0" applyFont="1" applyAlignment="1">
      <alignment vertical="center"/>
    </xf>
    <xf numFmtId="0" fontId="29" fillId="0" borderId="0" xfId="0" applyFont="1" applyAlignment="1">
      <alignment vertical="center"/>
    </xf>
    <xf numFmtId="0" fontId="14" fillId="0" borderId="15" xfId="0" applyFont="1" applyBorder="1" applyAlignment="1">
      <alignment horizontal="left" vertical="center"/>
    </xf>
    <xf numFmtId="0" fontId="0" fillId="0" borderId="13" xfId="0" applyBorder="1" applyAlignment="1">
      <alignment horizontal="left" vertical="center"/>
    </xf>
    <xf numFmtId="0" fontId="0" fillId="0" borderId="15" xfId="0" applyBorder="1"/>
    <xf numFmtId="0" fontId="0" fillId="0" borderId="13" xfId="0" applyBorder="1"/>
    <xf numFmtId="0" fontId="6" fillId="0" borderId="9" xfId="0" applyFont="1" applyBorder="1" applyAlignment="1">
      <alignment horizontal="center"/>
    </xf>
    <xf numFmtId="0" fontId="6" fillId="0" borderId="1" xfId="0" applyFont="1" applyBorder="1" applyAlignment="1">
      <alignment wrapText="1"/>
    </xf>
    <xf numFmtId="165" fontId="6" fillId="0" borderId="16" xfId="0" applyNumberFormat="1" applyFont="1" applyBorder="1"/>
    <xf numFmtId="0" fontId="6" fillId="0" borderId="17" xfId="0" applyFont="1" applyBorder="1"/>
    <xf numFmtId="0" fontId="6" fillId="0" borderId="24" xfId="0" applyFont="1" applyBorder="1"/>
    <xf numFmtId="0" fontId="6" fillId="0" borderId="22" xfId="0" applyFont="1" applyBorder="1"/>
    <xf numFmtId="0" fontId="6" fillId="0" borderId="9" xfId="0" applyFont="1" applyBorder="1" applyAlignment="1">
      <alignment horizontal="center" vertical="center"/>
    </xf>
    <xf numFmtId="0" fontId="6" fillId="7" borderId="1" xfId="1" applyFont="1" applyFill="1" applyBorder="1" applyAlignment="1">
      <alignment horizontal="left" vertical="center" wrapText="1"/>
    </xf>
    <xf numFmtId="0" fontId="6" fillId="7" borderId="2" xfId="1" applyFont="1" applyFill="1" applyBorder="1" applyAlignment="1">
      <alignment horizontal="left" vertical="center" wrapText="1"/>
    </xf>
    <xf numFmtId="0" fontId="7" fillId="7" borderId="9" xfId="1" applyFont="1" applyFill="1" applyBorder="1" applyAlignment="1">
      <alignment vertical="center" wrapText="1"/>
    </xf>
    <xf numFmtId="0" fontId="6" fillId="7" borderId="9" xfId="1" applyFont="1" applyFill="1" applyBorder="1" applyAlignment="1">
      <alignment horizontal="center" vertical="center" wrapText="1"/>
    </xf>
    <xf numFmtId="0" fontId="6" fillId="7" borderId="1" xfId="1" applyFont="1" applyFill="1" applyBorder="1" applyAlignment="1" applyProtection="1">
      <alignment horizontal="left" vertical="center" wrapText="1"/>
      <protection locked="0"/>
    </xf>
    <xf numFmtId="0" fontId="18" fillId="0" borderId="0" xfId="0" applyFont="1" applyAlignment="1">
      <alignment horizontal="left" vertical="center"/>
    </xf>
    <xf numFmtId="0" fontId="29" fillId="0" borderId="15" xfId="0" applyFont="1" applyBorder="1" applyAlignment="1">
      <alignment vertical="center"/>
    </xf>
    <xf numFmtId="0" fontId="29" fillId="0" borderId="13" xfId="0" applyFont="1" applyBorder="1" applyAlignment="1">
      <alignment vertical="center"/>
    </xf>
    <xf numFmtId="0" fontId="28" fillId="0" borderId="0" xfId="0" applyFont="1" applyAlignment="1">
      <alignment vertical="center" wrapText="1"/>
    </xf>
    <xf numFmtId="0" fontId="28" fillId="0" borderId="0" xfId="0" applyFont="1" applyAlignment="1">
      <alignment vertical="center"/>
    </xf>
    <xf numFmtId="0" fontId="26" fillId="0" borderId="1" xfId="1" applyFont="1" applyBorder="1" applyAlignment="1">
      <alignment horizontal="center" vertical="center"/>
    </xf>
    <xf numFmtId="0" fontId="6" fillId="0" borderId="1" xfId="0" applyFont="1" applyBorder="1" applyAlignment="1">
      <alignment horizontal="center" vertical="center"/>
    </xf>
    <xf numFmtId="0" fontId="26" fillId="3" borderId="12" xfId="1" applyFont="1" applyFill="1" applyBorder="1" applyAlignment="1">
      <alignment vertical="center"/>
    </xf>
    <xf numFmtId="0" fontId="26" fillId="0" borderId="14" xfId="1" applyFont="1" applyBorder="1" applyAlignment="1">
      <alignment horizontal="center" vertical="center"/>
    </xf>
    <xf numFmtId="0" fontId="14" fillId="0" borderId="12" xfId="1" applyFont="1" applyBorder="1" applyAlignment="1">
      <alignment vertical="center"/>
    </xf>
    <xf numFmtId="0" fontId="14" fillId="0" borderId="12" xfId="2" applyFont="1" applyBorder="1" applyAlignment="1">
      <alignment horizontal="right" vertical="center"/>
    </xf>
    <xf numFmtId="0" fontId="0" fillId="6" borderId="14" xfId="0" applyFill="1" applyBorder="1" applyAlignment="1">
      <alignment horizontal="center" vertical="center"/>
    </xf>
    <xf numFmtId="0" fontId="14" fillId="0" borderId="16" xfId="2" applyFont="1" applyBorder="1" applyAlignment="1">
      <alignment horizontal="right" vertical="center"/>
    </xf>
    <xf numFmtId="0" fontId="0" fillId="6" borderId="22" xfId="0" applyFill="1" applyBorder="1" applyAlignment="1">
      <alignment horizontal="center" vertical="center"/>
    </xf>
    <xf numFmtId="0" fontId="14" fillId="0" borderId="14" xfId="0" applyFont="1" applyBorder="1" applyAlignment="1">
      <alignment horizontal="center" vertical="center"/>
    </xf>
    <xf numFmtId="0" fontId="0" fillId="0" borderId="14" xfId="0" applyBorder="1" applyAlignment="1">
      <alignment horizontal="center" vertical="center"/>
    </xf>
    <xf numFmtId="0" fontId="0" fillId="0" borderId="22" xfId="0" applyBorder="1" applyAlignment="1">
      <alignment horizontal="center" vertical="center"/>
    </xf>
    <xf numFmtId="0" fontId="6" fillId="0" borderId="17" xfId="0" applyFont="1" applyBorder="1" applyAlignment="1">
      <alignment horizontal="center" vertical="center"/>
    </xf>
    <xf numFmtId="0" fontId="6" fillId="0" borderId="3" xfId="0" applyFont="1" applyBorder="1" applyAlignment="1">
      <alignment wrapText="1"/>
    </xf>
    <xf numFmtId="166" fontId="6" fillId="0" borderId="26" xfId="0" quotePrefix="1" applyNumberFormat="1" applyFont="1" applyBorder="1" applyAlignment="1">
      <alignment horizontal="center" vertical="center"/>
    </xf>
    <xf numFmtId="0" fontId="0" fillId="0" borderId="1" xfId="0" applyBorder="1" applyAlignment="1">
      <alignment horizontal="center" vertical="center" wrapText="1"/>
    </xf>
    <xf numFmtId="0" fontId="6" fillId="0" borderId="25" xfId="0" applyFont="1" applyBorder="1" applyAlignment="1">
      <alignment horizontal="center" vertical="center" wrapText="1"/>
    </xf>
    <xf numFmtId="14" fontId="0" fillId="0" borderId="14" xfId="0" applyNumberFormat="1" applyBorder="1" applyAlignment="1">
      <alignment horizontal="center" vertical="center"/>
    </xf>
    <xf numFmtId="0" fontId="16" fillId="2" borderId="4" xfId="6" applyFont="1" applyFill="1" applyBorder="1" applyAlignment="1">
      <alignment horizontal="left" vertical="center" wrapText="1" readingOrder="1"/>
    </xf>
    <xf numFmtId="0" fontId="19" fillId="2" borderId="4" xfId="6" applyFont="1" applyFill="1" applyBorder="1" applyAlignment="1">
      <alignment horizontal="center" vertical="center" wrapText="1" readingOrder="1"/>
    </xf>
    <xf numFmtId="0" fontId="19" fillId="2" borderId="4" xfId="6" applyFont="1" applyFill="1" applyBorder="1" applyAlignment="1">
      <alignment horizontal="left" vertical="center" wrapText="1" readingOrder="1"/>
    </xf>
    <xf numFmtId="0" fontId="19" fillId="4" borderId="5" xfId="6" applyFont="1" applyFill="1" applyBorder="1" applyAlignment="1">
      <alignment horizontal="left" vertical="top" wrapText="1" readingOrder="1"/>
    </xf>
    <xf numFmtId="0" fontId="20" fillId="4" borderId="5" xfId="6" applyFont="1" applyFill="1" applyBorder="1" applyAlignment="1">
      <alignment horizontal="center" vertical="top" wrapText="1" readingOrder="1"/>
    </xf>
    <xf numFmtId="0" fontId="20" fillId="4" borderId="5" xfId="6" applyFont="1" applyFill="1" applyBorder="1" applyAlignment="1">
      <alignment horizontal="left" vertical="top" wrapText="1" readingOrder="1"/>
    </xf>
    <xf numFmtId="9" fontId="20" fillId="4" borderId="5" xfId="6" applyNumberFormat="1" applyFont="1" applyFill="1" applyBorder="1" applyAlignment="1">
      <alignment horizontal="center" vertical="top" wrapText="1" readingOrder="1"/>
    </xf>
    <xf numFmtId="0" fontId="13" fillId="5" borderId="6" xfId="6" applyFont="1" applyFill="1" applyBorder="1" applyAlignment="1">
      <alignment horizontal="left" vertical="center" wrapText="1"/>
    </xf>
    <xf numFmtId="0" fontId="13" fillId="5" borderId="6" xfId="6" applyFont="1" applyFill="1" applyBorder="1" applyAlignment="1">
      <alignment horizontal="center" vertical="center" wrapText="1" readingOrder="1"/>
    </xf>
    <xf numFmtId="0" fontId="13" fillId="5" borderId="6" xfId="6" applyFont="1" applyFill="1" applyBorder="1" applyAlignment="1">
      <alignment horizontal="center" vertical="center"/>
    </xf>
    <xf numFmtId="0" fontId="0" fillId="0" borderId="1" xfId="0" applyBorder="1" applyAlignment="1">
      <alignment horizontal="center" vertical="center" readingOrder="1"/>
    </xf>
    <xf numFmtId="0" fontId="0" fillId="0" borderId="1" xfId="0" applyBorder="1" applyAlignment="1">
      <alignment horizontal="left" vertical="center" readingOrder="1"/>
    </xf>
    <xf numFmtId="0" fontId="0" fillId="0" borderId="1" xfId="0" applyBorder="1" applyAlignment="1">
      <alignment horizontal="left" vertical="center" wrapText="1" readingOrder="1"/>
    </xf>
    <xf numFmtId="0" fontId="0" fillId="0" borderId="0" xfId="0" applyAlignment="1">
      <alignment horizontal="center" readingOrder="1"/>
    </xf>
    <xf numFmtId="0" fontId="0" fillId="0" borderId="0" xfId="0" applyAlignment="1">
      <alignment horizontal="left" readingOrder="1"/>
    </xf>
    <xf numFmtId="0" fontId="14" fillId="0" borderId="33" xfId="2" applyFont="1" applyBorder="1" applyAlignment="1">
      <alignment horizontal="right" vertical="center"/>
    </xf>
    <xf numFmtId="0" fontId="0" fillId="0" borderId="34"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wrapText="1"/>
    </xf>
    <xf numFmtId="0" fontId="6" fillId="0" borderId="3" xfId="0" applyFont="1" applyBorder="1" applyAlignment="1">
      <alignment vertical="center" wrapText="1"/>
    </xf>
    <xf numFmtId="165" fontId="6" fillId="0" borderId="35" xfId="0" applyNumberFormat="1" applyFont="1" applyBorder="1" applyAlignment="1">
      <alignment horizontal="center" vertical="center"/>
    </xf>
    <xf numFmtId="0" fontId="14" fillId="0" borderId="1" xfId="0" applyFont="1" applyBorder="1" applyAlignment="1">
      <alignment horizontal="left" vertical="center" wrapText="1"/>
    </xf>
    <xf numFmtId="0" fontId="14" fillId="0" borderId="17" xfId="0" applyFont="1" applyBorder="1" applyAlignment="1">
      <alignment horizontal="left" vertical="center"/>
    </xf>
    <xf numFmtId="0" fontId="0" fillId="10" borderId="1" xfId="0" applyFill="1" applyBorder="1" applyAlignment="1">
      <alignment vertical="center"/>
    </xf>
    <xf numFmtId="0" fontId="0" fillId="10" borderId="1" xfId="0" applyFill="1" applyBorder="1" applyAlignment="1">
      <alignment horizontal="center" vertical="center" readingOrder="1"/>
    </xf>
    <xf numFmtId="0" fontId="0" fillId="10" borderId="0" xfId="0" applyFill="1"/>
    <xf numFmtId="0" fontId="0" fillId="0" borderId="1" xfId="0" applyBorder="1" applyAlignment="1">
      <alignment vertical="center" wrapText="1" readingOrder="1"/>
    </xf>
    <xf numFmtId="0" fontId="0" fillId="0" borderId="0" xfId="0" applyAlignment="1">
      <alignment wrapText="1" readingOrder="1"/>
    </xf>
    <xf numFmtId="0" fontId="0" fillId="10" borderId="1" xfId="0" applyFill="1" applyBorder="1" applyAlignment="1">
      <alignment vertical="center" wrapText="1"/>
    </xf>
    <xf numFmtId="0" fontId="0" fillId="10" borderId="1" xfId="0" applyFill="1" applyBorder="1" applyAlignment="1">
      <alignment vertical="center" wrapText="1" readingOrder="1"/>
    </xf>
    <xf numFmtId="0" fontId="0" fillId="0" borderId="1" xfId="0" applyBorder="1" applyAlignment="1">
      <alignment horizontal="center" vertical="center" wrapText="1" readingOrder="1"/>
    </xf>
    <xf numFmtId="0" fontId="0" fillId="0" borderId="9" xfId="0" applyBorder="1" applyAlignment="1">
      <alignment vertical="center" wrapText="1" readingOrder="1"/>
    </xf>
    <xf numFmtId="0" fontId="0" fillId="10" borderId="1" xfId="0" applyFill="1" applyBorder="1" applyAlignment="1">
      <alignment horizontal="left" vertical="center" readingOrder="1"/>
    </xf>
    <xf numFmtId="0" fontId="0" fillId="0" borderId="9" xfId="0" applyBorder="1" applyAlignment="1">
      <alignment horizontal="left" vertical="center" wrapText="1" readingOrder="1"/>
    </xf>
    <xf numFmtId="0" fontId="36" fillId="0" borderId="0" xfId="1" applyFont="1" applyAlignment="1">
      <alignment vertical="center"/>
    </xf>
    <xf numFmtId="0" fontId="0" fillId="6" borderId="12" xfId="0" applyFill="1" applyBorder="1" applyAlignment="1">
      <alignment horizontal="center" vertical="center"/>
    </xf>
    <xf numFmtId="0" fontId="0" fillId="6" borderId="16" xfId="0" applyFill="1" applyBorder="1" applyAlignment="1">
      <alignment horizontal="center" vertical="center"/>
    </xf>
    <xf numFmtId="0" fontId="14" fillId="11" borderId="12" xfId="1" applyFont="1" applyFill="1" applyBorder="1" applyAlignment="1">
      <alignment horizontal="center" vertical="center"/>
    </xf>
    <xf numFmtId="0" fontId="14" fillId="11" borderId="1" xfId="0" applyFont="1" applyFill="1" applyBorder="1" applyAlignment="1">
      <alignment horizontal="center" vertical="center"/>
    </xf>
    <xf numFmtId="0" fontId="14" fillId="11" borderId="14" xfId="0" applyFont="1" applyFill="1" applyBorder="1" applyAlignment="1">
      <alignment horizontal="center" vertical="center"/>
    </xf>
    <xf numFmtId="0" fontId="0" fillId="11" borderId="12" xfId="0" applyFill="1" applyBorder="1" applyAlignment="1">
      <alignment horizontal="center" vertical="center"/>
    </xf>
    <xf numFmtId="0" fontId="0" fillId="11" borderId="16" xfId="0" applyFill="1" applyBorder="1" applyAlignment="1">
      <alignment horizontal="center" vertical="center"/>
    </xf>
    <xf numFmtId="0" fontId="16" fillId="2" borderId="4" xfId="7" applyFont="1" applyFill="1" applyBorder="1" applyAlignment="1">
      <alignment horizontal="left" vertical="center" wrapText="1" readingOrder="1"/>
    </xf>
    <xf numFmtId="0" fontId="19" fillId="2" borderId="4" xfId="7" applyFont="1" applyFill="1" applyBorder="1" applyAlignment="1">
      <alignment horizontal="center" vertical="center" wrapText="1" readingOrder="1"/>
    </xf>
    <xf numFmtId="0" fontId="19" fillId="4" borderId="5" xfId="7" applyFont="1" applyFill="1" applyBorder="1" applyAlignment="1">
      <alignment horizontal="left" vertical="center" wrapText="1" readingOrder="1"/>
    </xf>
    <xf numFmtId="0" fontId="20" fillId="4" borderId="5" xfId="7" applyFont="1" applyFill="1" applyBorder="1" applyAlignment="1">
      <alignment horizontal="center" vertical="center" wrapText="1" readingOrder="1"/>
    </xf>
    <xf numFmtId="9" fontId="20" fillId="4" borderId="5" xfId="7" applyNumberFormat="1" applyFont="1" applyFill="1" applyBorder="1" applyAlignment="1">
      <alignment horizontal="center" vertical="center" wrapText="1" readingOrder="1"/>
    </xf>
    <xf numFmtId="0" fontId="13" fillId="5" borderId="6" xfId="7" applyFont="1" applyFill="1" applyBorder="1" applyAlignment="1">
      <alignment horizontal="left" vertical="center" wrapText="1"/>
    </xf>
    <xf numFmtId="0" fontId="13" fillId="5" borderId="6" xfId="7" applyFont="1" applyFill="1" applyBorder="1" applyAlignment="1">
      <alignment horizontal="left" vertical="center"/>
    </xf>
    <xf numFmtId="0" fontId="13" fillId="5" borderId="6" xfId="7" applyFont="1" applyFill="1" applyBorder="1" applyAlignment="1">
      <alignment horizontal="center" vertical="center"/>
    </xf>
    <xf numFmtId="0" fontId="39" fillId="0" borderId="1" xfId="8" applyBorder="1" applyAlignment="1">
      <alignment vertical="center"/>
    </xf>
    <xf numFmtId="9" fontId="14" fillId="0" borderId="1" xfId="0" applyNumberFormat="1" applyFont="1" applyBorder="1" applyAlignment="1">
      <alignment horizontal="center" vertical="center"/>
    </xf>
    <xf numFmtId="1" fontId="14" fillId="0" borderId="1" xfId="0" applyNumberFormat="1" applyFont="1" applyBorder="1" applyAlignment="1">
      <alignment horizontal="center" vertical="center"/>
    </xf>
    <xf numFmtId="0" fontId="14" fillId="0" borderId="28" xfId="0" applyFont="1" applyBorder="1" applyAlignment="1">
      <alignment horizontal="center" vertical="center"/>
    </xf>
    <xf numFmtId="9" fontId="14" fillId="0" borderId="28" xfId="0" applyNumberFormat="1" applyFont="1" applyBorder="1" applyAlignment="1">
      <alignment horizontal="center" vertical="center"/>
    </xf>
    <xf numFmtId="0" fontId="26" fillId="0" borderId="12" xfId="1" applyFont="1" applyBorder="1" applyAlignment="1">
      <alignment horizontal="left" vertical="center"/>
    </xf>
    <xf numFmtId="0" fontId="6" fillId="0" borderId="25" xfId="0" applyFont="1" applyBorder="1" applyAlignment="1">
      <alignment horizontal="center" vertical="center"/>
    </xf>
    <xf numFmtId="0" fontId="35" fillId="0" borderId="0" xfId="0" applyFont="1" applyAlignment="1">
      <alignment vertical="center" wrapText="1"/>
    </xf>
    <xf numFmtId="0" fontId="14" fillId="0" borderId="1" xfId="2" applyFont="1" applyBorder="1" applyAlignment="1">
      <alignment horizontal="right" vertical="center"/>
    </xf>
    <xf numFmtId="0" fontId="0" fillId="6" borderId="1" xfId="0" applyFill="1" applyBorder="1" applyAlignment="1">
      <alignment horizontal="center" vertical="center"/>
    </xf>
    <xf numFmtId="0" fontId="0" fillId="6" borderId="17" xfId="0" applyFill="1" applyBorder="1" applyAlignment="1">
      <alignment horizontal="center" vertical="center"/>
    </xf>
    <xf numFmtId="0" fontId="14" fillId="0" borderId="17" xfId="2" applyFont="1" applyBorder="1" applyAlignment="1">
      <alignment horizontal="right" vertical="center"/>
    </xf>
    <xf numFmtId="0" fontId="14" fillId="0" borderId="12" xfId="1" applyFont="1" applyBorder="1" applyAlignment="1">
      <alignment horizontal="right" vertical="center" wrapText="1"/>
    </xf>
    <xf numFmtId="0" fontId="14" fillId="0" borderId="12" xfId="1" applyFont="1" applyBorder="1" applyAlignment="1">
      <alignment horizontal="right" vertical="center"/>
    </xf>
    <xf numFmtId="0" fontId="14" fillId="0" borderId="16" xfId="1" applyFont="1" applyBorder="1" applyAlignment="1">
      <alignment horizontal="right" vertical="center"/>
    </xf>
    <xf numFmtId="0" fontId="0" fillId="0" borderId="14" xfId="0" applyBorder="1" applyAlignment="1">
      <alignment vertical="center" wrapText="1"/>
    </xf>
    <xf numFmtId="0" fontId="16" fillId="2" borderId="4" xfId="9" applyFont="1" applyFill="1" applyBorder="1" applyAlignment="1">
      <alignment horizontal="left" vertical="center" wrapText="1" readingOrder="1"/>
    </xf>
    <xf numFmtId="0" fontId="19" fillId="2" borderId="4" xfId="9" applyFont="1" applyFill="1" applyBorder="1" applyAlignment="1">
      <alignment horizontal="center" vertical="center" wrapText="1" readingOrder="1"/>
    </xf>
    <xf numFmtId="0" fontId="1" fillId="0" borderId="0" xfId="9"/>
    <xf numFmtId="0" fontId="19" fillId="4" borderId="5" xfId="9" applyFont="1" applyFill="1" applyBorder="1" applyAlignment="1">
      <alignment horizontal="left" vertical="top" wrapText="1" readingOrder="1"/>
    </xf>
    <xf numFmtId="0" fontId="20" fillId="4" borderId="5" xfId="9" applyFont="1" applyFill="1" applyBorder="1" applyAlignment="1">
      <alignment horizontal="center" vertical="top" wrapText="1" readingOrder="1"/>
    </xf>
    <xf numFmtId="9" fontId="20" fillId="4" borderId="5" xfId="9" applyNumberFormat="1" applyFont="1" applyFill="1" applyBorder="1" applyAlignment="1">
      <alignment horizontal="center" vertical="top" wrapText="1" readingOrder="1"/>
    </xf>
    <xf numFmtId="0" fontId="13" fillId="5" borderId="6" xfId="9" applyFont="1" applyFill="1" applyBorder="1" applyAlignment="1">
      <alignment horizontal="left" vertical="center" wrapText="1"/>
    </xf>
    <xf numFmtId="0" fontId="13" fillId="5" borderId="6" xfId="9" applyFont="1" applyFill="1" applyBorder="1" applyAlignment="1">
      <alignment horizontal="center" vertical="center" wrapText="1"/>
    </xf>
    <xf numFmtId="0" fontId="13" fillId="5" borderId="6" xfId="9" applyFont="1" applyFill="1" applyBorder="1" applyAlignment="1">
      <alignment horizontal="center" vertical="center"/>
    </xf>
    <xf numFmtId="0" fontId="29" fillId="0" borderId="29" xfId="0" applyFont="1" applyBorder="1" applyAlignment="1">
      <alignment horizontal="left" vertical="center"/>
    </xf>
    <xf numFmtId="0" fontId="29" fillId="0" borderId="30" xfId="0" applyFont="1" applyBorder="1" applyAlignment="1">
      <alignment horizontal="left" vertical="center"/>
    </xf>
    <xf numFmtId="0" fontId="29" fillId="0" borderId="31" xfId="0" applyFont="1" applyBorder="1" applyAlignment="1">
      <alignment horizontal="left" vertical="center"/>
    </xf>
    <xf numFmtId="0" fontId="18" fillId="0" borderId="6" xfId="0" applyFont="1" applyBorder="1" applyAlignment="1">
      <alignment horizontal="left" vertical="center"/>
    </xf>
    <xf numFmtId="0" fontId="18" fillId="0" borderId="10" xfId="0" applyFont="1" applyBorder="1" applyAlignment="1">
      <alignment horizontal="left" vertical="center"/>
    </xf>
    <xf numFmtId="0" fontId="18" fillId="0" borderId="11" xfId="0" applyFont="1" applyBorder="1" applyAlignment="1">
      <alignment horizontal="left" vertical="center"/>
    </xf>
    <xf numFmtId="0" fontId="30" fillId="0" borderId="15" xfId="0" applyFont="1" applyBorder="1" applyAlignment="1">
      <alignment horizontal="left" vertical="center"/>
    </xf>
    <xf numFmtId="0" fontId="30" fillId="0" borderId="0" xfId="0" applyFont="1" applyAlignment="1">
      <alignment horizontal="left" vertical="center"/>
    </xf>
    <xf numFmtId="0" fontId="30" fillId="0" borderId="13" xfId="0" applyFont="1" applyBorder="1" applyAlignment="1">
      <alignment horizontal="left" vertical="center"/>
    </xf>
    <xf numFmtId="0" fontId="35" fillId="0" borderId="0" xfId="0" applyFont="1" applyAlignment="1">
      <alignment horizontal="left" vertical="center" wrapText="1"/>
    </xf>
    <xf numFmtId="0" fontId="26" fillId="3" borderId="32" xfId="1" applyFont="1" applyFill="1" applyBorder="1" applyAlignment="1">
      <alignment horizontal="left" vertical="center"/>
    </xf>
    <xf numFmtId="0" fontId="26" fillId="3" borderId="27" xfId="1" applyFont="1" applyFill="1" applyBorder="1" applyAlignment="1">
      <alignment horizontal="left" vertical="center"/>
    </xf>
    <xf numFmtId="0" fontId="26" fillId="3" borderId="19" xfId="1" applyFont="1" applyFill="1" applyBorder="1" applyAlignment="1">
      <alignment horizontal="left" vertical="center"/>
    </xf>
    <xf numFmtId="0" fontId="14" fillId="0" borderId="12" xfId="2" applyFont="1" applyBorder="1" applyAlignment="1">
      <alignment horizontal="right" vertical="center"/>
    </xf>
    <xf numFmtId="0" fontId="14" fillId="0" borderId="12" xfId="2" applyFont="1" applyBorder="1" applyAlignment="1">
      <alignment horizontal="right" vertical="center" wrapText="1"/>
    </xf>
    <xf numFmtId="0" fontId="14" fillId="0" borderId="16" xfId="2" applyFont="1" applyBorder="1" applyAlignment="1">
      <alignment horizontal="right" vertical="center" wrapText="1"/>
    </xf>
    <xf numFmtId="0" fontId="18" fillId="0" borderId="0" xfId="0" applyFont="1" applyAlignment="1">
      <alignment horizontal="left" vertical="center"/>
    </xf>
    <xf numFmtId="0" fontId="26" fillId="3" borderId="29" xfId="1" applyFont="1" applyFill="1" applyBorder="1" applyAlignment="1">
      <alignment horizontal="left" vertical="center"/>
    </xf>
    <xf numFmtId="0" fontId="26" fillId="3" borderId="30" xfId="1" applyFont="1" applyFill="1" applyBorder="1" applyAlignment="1">
      <alignment horizontal="left" vertical="center"/>
    </xf>
    <xf numFmtId="0" fontId="26" fillId="3" borderId="31" xfId="1" applyFont="1" applyFill="1" applyBorder="1" applyAlignment="1">
      <alignment horizontal="left" vertical="center"/>
    </xf>
    <xf numFmtId="0" fontId="38" fillId="5" borderId="29" xfId="6" applyFont="1" applyFill="1" applyBorder="1" applyAlignment="1">
      <alignment horizontal="left" vertical="center" wrapText="1" readingOrder="1"/>
    </xf>
    <xf numFmtId="0" fontId="38" fillId="5" borderId="30" xfId="6" applyFont="1" applyFill="1" applyBorder="1" applyAlignment="1">
      <alignment horizontal="left" vertical="center" wrapText="1" readingOrder="1"/>
    </xf>
    <xf numFmtId="0" fontId="38" fillId="5" borderId="31" xfId="6" applyFont="1" applyFill="1" applyBorder="1" applyAlignment="1">
      <alignment horizontal="left" vertical="center" wrapText="1" readingOrder="1"/>
    </xf>
    <xf numFmtId="0" fontId="26" fillId="3" borderId="36" xfId="1" applyFont="1" applyFill="1" applyBorder="1" applyAlignment="1">
      <alignment horizontal="left" vertical="center"/>
    </xf>
    <xf numFmtId="0" fontId="26" fillId="3" borderId="37" xfId="1" applyFont="1" applyFill="1" applyBorder="1" applyAlignment="1">
      <alignment horizontal="left" vertical="center"/>
    </xf>
    <xf numFmtId="0" fontId="26" fillId="3" borderId="38" xfId="1" applyFont="1" applyFill="1" applyBorder="1" applyAlignment="1">
      <alignment horizontal="left" vertical="center"/>
    </xf>
    <xf numFmtId="0" fontId="0" fillId="8" borderId="6" xfId="0" applyFill="1" applyBorder="1" applyAlignment="1">
      <alignment horizontal="left" vertical="center"/>
    </xf>
    <xf numFmtId="0" fontId="0" fillId="8" borderId="15" xfId="0" applyFill="1" applyBorder="1" applyAlignment="1">
      <alignment horizontal="left" vertical="center"/>
    </xf>
    <xf numFmtId="0" fontId="0" fillId="8" borderId="20" xfId="0" applyFill="1" applyBorder="1" applyAlignment="1">
      <alignment horizontal="left" vertical="center"/>
    </xf>
    <xf numFmtId="0" fontId="0" fillId="8" borderId="18" xfId="0" applyFill="1" applyBorder="1" applyAlignment="1">
      <alignment horizontal="left" vertical="center"/>
    </xf>
  </cellXfs>
  <cellStyles count="10">
    <cellStyle name="Hyperlink" xfId="8" builtinId="8"/>
    <cellStyle name="Normal" xfId="0" builtinId="0"/>
    <cellStyle name="Normal 2" xfId="3"/>
    <cellStyle name="Normal 3" xfId="1"/>
    <cellStyle name="Normal 3 2" xfId="4"/>
    <cellStyle name="Normal 3 3" xfId="5"/>
    <cellStyle name="Normal 3 4" xfId="6"/>
    <cellStyle name="Normal 3 5" xfId="7"/>
    <cellStyle name="Normal 3 6" xfId="9"/>
    <cellStyle name="Normal 4" xfId="2"/>
  </cellStyles>
  <dxfs count="377">
    <dxf>
      <fill>
        <patternFill>
          <bgColor theme="0" tint="-0.14996795556505021"/>
        </patternFill>
      </fill>
    </dxf>
    <dxf>
      <fill>
        <patternFill>
          <bgColor rgb="FFFFFF00"/>
        </patternFill>
      </fill>
    </dxf>
    <dxf>
      <fill>
        <patternFill>
          <bgColor rgb="FFFF0000"/>
        </patternFill>
      </fill>
    </dxf>
    <dxf>
      <fill>
        <patternFill>
          <bgColor rgb="FF00B050"/>
        </patternFill>
      </fill>
    </dxf>
    <dxf>
      <font>
        <color rgb="FF9C0006"/>
      </font>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0000"/>
        </patternFill>
      </fill>
    </dxf>
    <dxf>
      <fill>
        <patternFill>
          <bgColor theme="0" tint="-0.24994659260841701"/>
        </patternFill>
      </fill>
    </dxf>
    <dxf>
      <fill>
        <patternFill>
          <bgColor rgb="FF92D050"/>
        </patternFill>
      </fill>
    </dxf>
    <dxf>
      <fill>
        <patternFill>
          <bgColor rgb="FFFF0000"/>
        </patternFill>
      </fill>
    </dxf>
    <dxf>
      <fill>
        <patternFill>
          <bgColor theme="0" tint="-0.24994659260841701"/>
        </patternFill>
      </fill>
    </dxf>
    <dxf>
      <font>
        <color rgb="FF9C0006"/>
      </font>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ont>
        <color rgb="FF9C0006"/>
      </font>
    </dxf>
    <dxf>
      <font>
        <color rgb="FF9C0006"/>
      </font>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ont>
        <color rgb="FF9C0006"/>
      </font>
    </dxf>
    <dxf>
      <font>
        <color rgb="FF9C0006"/>
      </font>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ont>
        <color rgb="FF9C0006"/>
      </font>
    </dxf>
    <dxf>
      <fill>
        <patternFill>
          <bgColor theme="0" tint="-0.14996795556505021"/>
        </patternFill>
      </fill>
    </dxf>
    <dxf>
      <fill>
        <patternFill>
          <bgColor rgb="FFFFFF00"/>
        </patternFill>
      </fill>
    </dxf>
    <dxf>
      <fill>
        <patternFill>
          <bgColor rgb="FFFF0000"/>
        </patternFill>
      </fill>
    </dxf>
    <dxf>
      <fill>
        <patternFill>
          <bgColor rgb="FF00B050"/>
        </patternFill>
      </fill>
    </dxf>
    <dxf>
      <font>
        <color rgb="FF9C0006"/>
      </font>
    </dxf>
    <dxf>
      <fill>
        <patternFill>
          <bgColor rgb="FF00B050"/>
        </patternFill>
      </fill>
    </dxf>
    <dxf>
      <fill>
        <patternFill>
          <bgColor rgb="FFFF000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ont>
        <color rgb="FF9C0006"/>
      </font>
    </dxf>
    <dxf>
      <fill>
        <patternFill>
          <bgColor theme="0" tint="-0.14996795556505021"/>
        </patternFill>
      </fill>
    </dxf>
    <dxf>
      <fill>
        <patternFill>
          <bgColor rgb="FFFFFF00"/>
        </patternFill>
      </fill>
    </dxf>
    <dxf>
      <font>
        <color rgb="FF9C0006"/>
      </font>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ont>
        <color rgb="FF9C0006"/>
      </font>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14996795556505021"/>
        </patternFill>
      </fill>
    </dxf>
    <dxf>
      <fill>
        <patternFill>
          <bgColor rgb="FFFFFF00"/>
        </patternFill>
      </fill>
    </dxf>
    <dxf>
      <fill>
        <patternFill>
          <bgColor rgb="FFFF0000"/>
        </patternFill>
      </fill>
    </dxf>
    <dxf>
      <fill>
        <patternFill>
          <bgColor rgb="FF00B050"/>
        </patternFill>
      </fill>
    </dxf>
    <dxf>
      <fill>
        <patternFill>
          <bgColor theme="0" tint="-0.24994659260841701"/>
        </patternFill>
      </fill>
    </dxf>
    <dxf>
      <fill>
        <patternFill>
          <bgColor rgb="FF00B050"/>
        </patternFill>
      </fill>
    </dxf>
    <dxf>
      <fill>
        <patternFill>
          <bgColor rgb="FF00B050"/>
        </patternFill>
      </fill>
    </dxf>
    <dxf>
      <fill>
        <patternFill>
          <bgColor rgb="FF00B050"/>
        </patternFill>
      </fill>
    </dxf>
    <dxf>
      <fill>
        <patternFill>
          <bgColor rgb="FF92D050"/>
        </patternFill>
      </fill>
    </dxf>
    <dxf>
      <fill>
        <patternFill>
          <bgColor rgb="FFFF0000"/>
        </patternFill>
      </fill>
    </dxf>
    <dxf>
      <fill>
        <patternFill>
          <bgColor theme="0" tint="-0.24994659260841701"/>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theme="0" tint="-0.24994659260841701"/>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theme="0" tint="-0.24994659260841701"/>
        </patternFill>
      </fill>
    </dxf>
    <dxf>
      <fill>
        <patternFill>
          <bgColor rgb="FF00B050"/>
        </patternFill>
      </fill>
    </dxf>
    <dxf>
      <fill>
        <patternFill>
          <bgColor rgb="FF00B050"/>
        </patternFill>
      </fill>
    </dxf>
    <dxf>
      <fill>
        <patternFill>
          <bgColor theme="0" tint="-0.24994659260841701"/>
        </patternFill>
      </fill>
    </dxf>
    <dxf>
      <font>
        <color theme="1"/>
      </font>
      <fill>
        <patternFill patternType="none">
          <bgColor auto="1"/>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1028700</xdr:colOff>
      <xdr:row>0</xdr:row>
      <xdr:rowOff>85725</xdr:rowOff>
    </xdr:from>
    <xdr:to>
      <xdr:col>5</xdr:col>
      <xdr:colOff>985399</xdr:colOff>
      <xdr:row>0</xdr:row>
      <xdr:rowOff>542925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15350" y="85725"/>
          <a:ext cx="1271149"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790575</xdr:colOff>
      <xdr:row>0</xdr:row>
      <xdr:rowOff>57150</xdr:rowOff>
    </xdr:from>
    <xdr:to>
      <xdr:col>4</xdr:col>
      <xdr:colOff>2061724</xdr:colOff>
      <xdr:row>0</xdr:row>
      <xdr:rowOff>557372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8982075" y="57150"/>
          <a:ext cx="1271149" cy="5002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2" workbookViewId="0">
      <selection activeCell="E28" sqref="E28"/>
    </sheetView>
  </sheetViews>
  <sheetFormatPr defaultRowHeight="14.4" x14ac:dyDescent="0.3"/>
  <cols>
    <col min="1" max="1" width="23.5546875" customWidth="1"/>
    <col min="2" max="2" width="47.109375" customWidth="1"/>
    <col min="3" max="3" width="21.88671875" customWidth="1"/>
    <col min="4" max="5" width="19.6640625" customWidth="1"/>
    <col min="6" max="6" width="19" customWidth="1"/>
  </cols>
  <sheetData>
    <row r="1" spans="1:13" ht="50.25" customHeight="1" x14ac:dyDescent="0.3">
      <c r="A1" s="189" t="s">
        <v>0</v>
      </c>
      <c r="B1" s="190"/>
      <c r="C1" s="190"/>
      <c r="D1" s="190"/>
      <c r="E1" s="190"/>
      <c r="F1" s="191"/>
      <c r="G1" s="1"/>
      <c r="H1" s="1"/>
      <c r="I1" s="1"/>
      <c r="J1" s="1"/>
      <c r="K1" s="1"/>
      <c r="L1" s="1"/>
      <c r="M1" s="1"/>
    </row>
    <row r="2" spans="1:13" x14ac:dyDescent="0.3">
      <c r="A2" s="72"/>
      <c r="B2" s="60"/>
      <c r="C2" s="60"/>
      <c r="D2" s="60"/>
      <c r="E2" s="60"/>
      <c r="F2" s="73"/>
      <c r="G2" s="60"/>
      <c r="H2" s="60"/>
      <c r="I2" s="60"/>
      <c r="J2" s="60"/>
      <c r="K2" s="60"/>
      <c r="L2" s="60"/>
      <c r="M2" s="60"/>
    </row>
    <row r="3" spans="1:13" x14ac:dyDescent="0.3">
      <c r="A3" s="72"/>
      <c r="B3" s="60"/>
      <c r="C3" s="60"/>
      <c r="D3" s="60"/>
      <c r="E3" s="60"/>
      <c r="F3" s="73"/>
      <c r="G3" s="60"/>
      <c r="H3" s="60"/>
      <c r="I3" s="60"/>
      <c r="J3" s="60"/>
      <c r="K3" s="60"/>
      <c r="L3" s="60"/>
      <c r="M3" s="60"/>
    </row>
    <row r="4" spans="1:13" ht="21" x14ac:dyDescent="0.3">
      <c r="A4" s="89" t="s">
        <v>1</v>
      </c>
      <c r="B4" s="71" t="s">
        <v>2</v>
      </c>
      <c r="C4" s="71"/>
      <c r="D4" s="71"/>
      <c r="E4" s="71"/>
      <c r="F4" s="90"/>
      <c r="G4" s="71"/>
      <c r="H4" s="71"/>
      <c r="I4" s="71"/>
      <c r="J4" s="71"/>
      <c r="K4" s="71"/>
      <c r="L4" s="71"/>
      <c r="M4" s="71"/>
    </row>
    <row r="5" spans="1:13" x14ac:dyDescent="0.3">
      <c r="A5" s="192" t="s">
        <v>3</v>
      </c>
      <c r="B5" s="193"/>
      <c r="C5" s="193"/>
      <c r="D5" s="193"/>
      <c r="E5" s="193"/>
      <c r="F5" s="194"/>
      <c r="G5" s="70"/>
      <c r="H5" s="70"/>
      <c r="I5" s="70"/>
      <c r="J5" s="70"/>
      <c r="K5" s="70"/>
      <c r="L5" s="70"/>
      <c r="M5" s="70"/>
    </row>
    <row r="6" spans="1:13" x14ac:dyDescent="0.3">
      <c r="A6" s="74"/>
      <c r="F6" s="75"/>
    </row>
    <row r="7" spans="1:13" x14ac:dyDescent="0.3">
      <c r="A7" s="74"/>
      <c r="F7" s="75"/>
    </row>
    <row r="8" spans="1:13" ht="21" x14ac:dyDescent="0.3">
      <c r="A8" s="89" t="s">
        <v>4</v>
      </c>
      <c r="B8" s="71" t="s">
        <v>5</v>
      </c>
      <c r="C8" s="71"/>
      <c r="D8" s="71"/>
      <c r="E8" s="71"/>
      <c r="F8" s="90"/>
      <c r="G8" s="71"/>
      <c r="H8" s="71"/>
      <c r="I8" s="71"/>
      <c r="J8" s="71"/>
      <c r="K8" s="71"/>
      <c r="L8" s="71"/>
      <c r="M8" s="71"/>
    </row>
    <row r="9" spans="1:13" x14ac:dyDescent="0.3">
      <c r="A9" s="74"/>
      <c r="F9" s="75"/>
    </row>
    <row r="10" spans="1:13" ht="15" thickBot="1" x14ac:dyDescent="0.35">
      <c r="A10" s="74"/>
      <c r="F10" s="75"/>
    </row>
    <row r="11" spans="1:13" ht="21" x14ac:dyDescent="0.3">
      <c r="A11" s="186" t="s">
        <v>6</v>
      </c>
      <c r="B11" s="187"/>
      <c r="C11" s="187"/>
      <c r="D11" s="187"/>
      <c r="E11" s="187"/>
      <c r="F11" s="188"/>
    </row>
    <row r="12" spans="1:13" x14ac:dyDescent="0.3">
      <c r="A12" s="61" t="s">
        <v>7</v>
      </c>
      <c r="B12" s="62" t="s">
        <v>8</v>
      </c>
      <c r="C12" s="62" t="s">
        <v>9</v>
      </c>
      <c r="D12" s="63" t="s">
        <v>10</v>
      </c>
      <c r="E12" s="63" t="s">
        <v>11</v>
      </c>
      <c r="F12" s="64" t="s">
        <v>12</v>
      </c>
    </row>
    <row r="13" spans="1:13" ht="43.2" x14ac:dyDescent="0.3">
      <c r="A13" s="69" t="s">
        <v>13</v>
      </c>
      <c r="B13" s="65" t="s">
        <v>14</v>
      </c>
      <c r="C13" s="66" t="s">
        <v>15</v>
      </c>
      <c r="D13" s="67" t="s">
        <v>16</v>
      </c>
      <c r="E13" s="67" t="s">
        <v>17</v>
      </c>
      <c r="F13" s="68" t="s">
        <v>18</v>
      </c>
    </row>
    <row r="14" spans="1:13" x14ac:dyDescent="0.3">
      <c r="A14" s="69" t="s">
        <v>19</v>
      </c>
      <c r="B14" s="65" t="s">
        <v>20</v>
      </c>
      <c r="C14" s="66" t="s">
        <v>16</v>
      </c>
      <c r="D14" s="76" t="s">
        <v>15</v>
      </c>
      <c r="E14" s="76" t="s">
        <v>17</v>
      </c>
      <c r="F14" s="68" t="s">
        <v>21</v>
      </c>
    </row>
    <row r="15" spans="1:13" ht="28.8" x14ac:dyDescent="0.3">
      <c r="A15" s="69" t="s">
        <v>22</v>
      </c>
      <c r="B15" s="77" t="s">
        <v>23</v>
      </c>
      <c r="C15" s="66" t="s">
        <v>15</v>
      </c>
      <c r="D15" s="67" t="s">
        <v>16</v>
      </c>
      <c r="E15" s="82" t="s">
        <v>17</v>
      </c>
      <c r="F15" s="68" t="s">
        <v>24</v>
      </c>
    </row>
    <row r="16" spans="1:13" ht="28.8" x14ac:dyDescent="0.3">
      <c r="A16" s="69" t="s">
        <v>25</v>
      </c>
      <c r="B16" s="65" t="s">
        <v>26</v>
      </c>
      <c r="C16" s="66" t="s">
        <v>15</v>
      </c>
      <c r="D16" s="67" t="s">
        <v>16</v>
      </c>
      <c r="E16" s="82" t="s">
        <v>17</v>
      </c>
      <c r="F16" s="68" t="s">
        <v>27</v>
      </c>
    </row>
    <row r="17" spans="1:6" x14ac:dyDescent="0.3">
      <c r="A17" s="69" t="s">
        <v>28</v>
      </c>
      <c r="B17" s="77" t="s">
        <v>29</v>
      </c>
      <c r="C17" s="66" t="s">
        <v>15</v>
      </c>
      <c r="D17" s="67" t="s">
        <v>16</v>
      </c>
      <c r="E17" s="82" t="s">
        <v>17</v>
      </c>
      <c r="F17" s="68" t="s">
        <v>30</v>
      </c>
    </row>
    <row r="18" spans="1:6" ht="28.8" x14ac:dyDescent="0.3">
      <c r="A18" s="69" t="s">
        <v>31</v>
      </c>
      <c r="B18" s="106" t="s">
        <v>32</v>
      </c>
      <c r="C18" s="66" t="s">
        <v>15</v>
      </c>
      <c r="D18" s="67" t="s">
        <v>16</v>
      </c>
      <c r="E18" s="82" t="s">
        <v>17</v>
      </c>
      <c r="F18" s="107" t="s">
        <v>33</v>
      </c>
    </row>
    <row r="19" spans="1:6" x14ac:dyDescent="0.3">
      <c r="A19" s="69" t="s">
        <v>34</v>
      </c>
      <c r="B19" s="106" t="s">
        <v>35</v>
      </c>
      <c r="C19" s="66" t="s">
        <v>15</v>
      </c>
      <c r="D19" s="67" t="s">
        <v>16</v>
      </c>
      <c r="E19" s="82" t="s">
        <v>17</v>
      </c>
      <c r="F19" s="107" t="s">
        <v>36</v>
      </c>
    </row>
    <row r="20" spans="1:6" x14ac:dyDescent="0.3">
      <c r="A20" s="69" t="s">
        <v>37</v>
      </c>
      <c r="B20" s="106" t="s">
        <v>38</v>
      </c>
      <c r="C20" s="66" t="s">
        <v>15</v>
      </c>
      <c r="D20" s="109" t="s">
        <v>16</v>
      </c>
      <c r="E20" s="82" t="s">
        <v>17</v>
      </c>
      <c r="F20" s="107" t="s">
        <v>39</v>
      </c>
    </row>
    <row r="21" spans="1:6" x14ac:dyDescent="0.3">
      <c r="A21" s="69" t="s">
        <v>40</v>
      </c>
      <c r="B21" s="106" t="s">
        <v>41</v>
      </c>
      <c r="C21" s="66" t="s">
        <v>15</v>
      </c>
      <c r="D21" s="109" t="s">
        <v>16</v>
      </c>
      <c r="E21" s="82" t="s">
        <v>17</v>
      </c>
      <c r="F21" s="107" t="s">
        <v>42</v>
      </c>
    </row>
    <row r="22" spans="1:6" ht="28.8" x14ac:dyDescent="0.3">
      <c r="A22" s="69" t="s">
        <v>43</v>
      </c>
      <c r="B22" s="130" t="s">
        <v>44</v>
      </c>
      <c r="C22" s="66" t="s">
        <v>15</v>
      </c>
      <c r="D22" s="109" t="s">
        <v>45</v>
      </c>
      <c r="E22" s="82" t="s">
        <v>17</v>
      </c>
      <c r="F22" s="107" t="s">
        <v>46</v>
      </c>
    </row>
    <row r="23" spans="1:6" x14ac:dyDescent="0.3">
      <c r="A23" s="131" t="s">
        <v>47</v>
      </c>
      <c r="B23" s="130" t="s">
        <v>48</v>
      </c>
      <c r="C23" s="66" t="s">
        <v>15</v>
      </c>
      <c r="D23" s="109" t="s">
        <v>16</v>
      </c>
      <c r="E23" s="82" t="s">
        <v>17</v>
      </c>
      <c r="F23" s="107" t="s">
        <v>49</v>
      </c>
    </row>
    <row r="24" spans="1:6" ht="57.6" x14ac:dyDescent="0.3">
      <c r="A24" s="131" t="s">
        <v>50</v>
      </c>
      <c r="B24" s="130" t="s">
        <v>51</v>
      </c>
      <c r="C24" s="66" t="s">
        <v>15</v>
      </c>
      <c r="D24" s="109" t="s">
        <v>16</v>
      </c>
      <c r="E24" s="82" t="s">
        <v>17</v>
      </c>
      <c r="F24" s="107" t="s">
        <v>52</v>
      </c>
    </row>
    <row r="25" spans="1:6" x14ac:dyDescent="0.3">
      <c r="A25" s="131" t="s">
        <v>53</v>
      </c>
      <c r="B25" s="130" t="s">
        <v>54</v>
      </c>
      <c r="C25" s="66" t="s">
        <v>15</v>
      </c>
      <c r="D25" s="109" t="s">
        <v>16</v>
      </c>
      <c r="E25" s="82" t="s">
        <v>17</v>
      </c>
      <c r="F25" s="107" t="s">
        <v>55</v>
      </c>
    </row>
    <row r="26" spans="1:6" ht="43.2" x14ac:dyDescent="0.3">
      <c r="A26" s="131" t="s">
        <v>56</v>
      </c>
      <c r="B26" s="130" t="s">
        <v>57</v>
      </c>
      <c r="C26" s="66" t="s">
        <v>15</v>
      </c>
      <c r="D26" s="109" t="s">
        <v>16</v>
      </c>
      <c r="E26" s="167" t="s">
        <v>17</v>
      </c>
      <c r="F26" s="107" t="s">
        <v>58</v>
      </c>
    </row>
    <row r="27" spans="1:6" x14ac:dyDescent="0.3">
      <c r="A27" s="131" t="s">
        <v>59</v>
      </c>
      <c r="B27" s="130" t="s">
        <v>60</v>
      </c>
      <c r="C27" s="66" t="s">
        <v>15</v>
      </c>
      <c r="D27" s="109" t="s">
        <v>61</v>
      </c>
      <c r="E27" s="167" t="s">
        <v>17</v>
      </c>
      <c r="F27" s="107" t="s">
        <v>62</v>
      </c>
    </row>
    <row r="28" spans="1:6" x14ac:dyDescent="0.3">
      <c r="A28" s="131" t="s">
        <v>63</v>
      </c>
      <c r="B28" s="130" t="s">
        <v>64</v>
      </c>
      <c r="C28" s="66" t="s">
        <v>15</v>
      </c>
      <c r="D28" s="109" t="s">
        <v>61</v>
      </c>
      <c r="E28" s="167" t="s">
        <v>17</v>
      </c>
      <c r="F28" s="107" t="s">
        <v>65</v>
      </c>
    </row>
    <row r="29" spans="1:6" ht="15" thickBot="1" x14ac:dyDescent="0.35">
      <c r="A29" s="78"/>
      <c r="B29" s="79"/>
      <c r="C29" s="79"/>
      <c r="D29" s="80"/>
      <c r="E29" s="80"/>
      <c r="F29" s="81"/>
    </row>
  </sheetData>
  <mergeCells count="3">
    <mergeCell ref="A11:F11"/>
    <mergeCell ref="A1:F1"/>
    <mergeCell ref="A5:F5"/>
  </mergeCells>
  <dataValidations count="1">
    <dataValidation type="list" allowBlank="1" showInputMessage="1" showErrorMessage="1" sqref="B4">
      <formula1>"Draft,Reviewed,Approved"</formula1>
    </dataValidation>
  </dataValidation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B1" workbookViewId="0">
      <selection activeCell="G6" sqref="G6"/>
    </sheetView>
  </sheetViews>
  <sheetFormatPr defaultRowHeight="14.4" x14ac:dyDescent="0.3"/>
  <cols>
    <col min="1" max="1" width="11.88671875" customWidth="1"/>
    <col min="2" max="2" width="18" customWidth="1"/>
    <col min="3" max="3" width="23.5546875" customWidth="1"/>
    <col min="4" max="4" width="22.6640625" customWidth="1"/>
    <col min="5" max="5" width="60.6640625" customWidth="1"/>
    <col min="6" max="6" width="37.5546875" customWidth="1"/>
    <col min="7" max="7" width="19" customWidth="1"/>
    <col min="8" max="8" width="22" customWidth="1"/>
  </cols>
  <sheetData>
    <row r="1" spans="1:8" s="5" customFormat="1" ht="43.8" thickBot="1" x14ac:dyDescent="0.3">
      <c r="A1" s="15" t="s">
        <v>123</v>
      </c>
      <c r="B1" s="16"/>
      <c r="C1" s="16"/>
      <c r="D1" s="16"/>
      <c r="E1" s="16" t="s">
        <v>323</v>
      </c>
      <c r="F1" s="16" t="s">
        <v>124</v>
      </c>
      <c r="G1" s="16" t="s">
        <v>125</v>
      </c>
      <c r="H1" s="16" t="s">
        <v>126</v>
      </c>
    </row>
    <row r="2" spans="1:8" s="5" customFormat="1" ht="15.6" thickTop="1" thickBot="1" x14ac:dyDescent="0.3">
      <c r="A2" s="17" t="str">
        <f ca="1">MID(CELL("filename",A1),FIND("]",CELL("filename",A1))+1,256)</f>
        <v>Double TAP</v>
      </c>
      <c r="B2" s="18"/>
      <c r="C2" s="18"/>
      <c r="D2" s="18"/>
      <c r="E2" s="18">
        <f>COUNTA(B4:B129)</f>
        <v>3</v>
      </c>
      <c r="F2" s="19">
        <f>(COUNTA(G4:G129)-COUNTIF(G4:G129,"N/A"))/E2</f>
        <v>0</v>
      </c>
      <c r="G2" s="19" t="str">
        <f>IF(F2=0,"0%",COUNTIF(G4:G129,"Pass")/(COUNTA(G4:G129)-(COUNTIF(G4:G129,"N/A"))))</f>
        <v>0%</v>
      </c>
      <c r="H2" s="19">
        <f>IF(F2=0,0,1-G2)</f>
        <v>0</v>
      </c>
    </row>
    <row r="3" spans="1:8" x14ac:dyDescent="0.3">
      <c r="A3" s="44" t="s">
        <v>127</v>
      </c>
      <c r="B3" s="13" t="s">
        <v>324</v>
      </c>
      <c r="C3" s="6" t="s">
        <v>325</v>
      </c>
      <c r="D3" s="13" t="s">
        <v>327</v>
      </c>
      <c r="E3" s="6" t="s">
        <v>328</v>
      </c>
      <c r="F3" s="6" t="s">
        <v>329</v>
      </c>
      <c r="G3" s="6" t="s">
        <v>93</v>
      </c>
      <c r="H3" s="6" t="s">
        <v>88</v>
      </c>
    </row>
    <row r="4" spans="1:8" ht="115.2" x14ac:dyDescent="0.3">
      <c r="A4" s="4" t="s">
        <v>637</v>
      </c>
      <c r="B4" s="2" t="s">
        <v>638</v>
      </c>
      <c r="C4" s="4" t="s">
        <v>332</v>
      </c>
      <c r="D4" s="2" t="s">
        <v>639</v>
      </c>
      <c r="E4" s="10" t="s">
        <v>640</v>
      </c>
      <c r="F4" s="3" t="s">
        <v>641</v>
      </c>
      <c r="G4" s="14"/>
      <c r="H4" s="8"/>
    </row>
    <row r="5" spans="1:8" ht="129.6" x14ac:dyDescent="0.3">
      <c r="A5" s="4" t="s">
        <v>642</v>
      </c>
      <c r="B5" s="2" t="s">
        <v>638</v>
      </c>
      <c r="C5" s="2" t="s">
        <v>643</v>
      </c>
      <c r="D5" s="2" t="s">
        <v>644</v>
      </c>
      <c r="E5" s="10" t="s">
        <v>645</v>
      </c>
      <c r="F5" s="3" t="s">
        <v>646</v>
      </c>
      <c r="G5" s="14"/>
      <c r="H5" s="8"/>
    </row>
    <row r="6" spans="1:8" ht="115.2" x14ac:dyDescent="0.3">
      <c r="A6" s="4" t="s">
        <v>647</v>
      </c>
      <c r="B6" s="2" t="s">
        <v>638</v>
      </c>
      <c r="C6" s="2" t="s">
        <v>648</v>
      </c>
      <c r="D6" s="2" t="s">
        <v>649</v>
      </c>
      <c r="E6" s="10" t="s">
        <v>640</v>
      </c>
      <c r="F6" s="3" t="s">
        <v>650</v>
      </c>
      <c r="G6" s="14"/>
      <c r="H6" s="8"/>
    </row>
  </sheetData>
  <conditionalFormatting sqref="H2">
    <cfRule type="cellIs" dxfId="42" priority="5" operator="greaterThan">
      <formula>0.33</formula>
    </cfRule>
  </conditionalFormatting>
  <conditionalFormatting sqref="G4:G6">
    <cfRule type="containsText" dxfId="41" priority="2" operator="containsText" text="PASS">
      <formula>NOT(ISERROR(SEARCH("PASS",G4)))</formula>
    </cfRule>
    <cfRule type="containsText" dxfId="40" priority="4" operator="containsText" text="FAIL">
      <formula>NOT(ISERROR(SEARCH("FAIL",G4)))</formula>
    </cfRule>
  </conditionalFormatting>
  <conditionalFormatting sqref="G4:G6">
    <cfRule type="containsText" dxfId="39" priority="3" operator="containsText" text="N/A">
      <formula>NOT(ISERROR(SEARCH("N/A",G4)))</formula>
    </cfRule>
  </conditionalFormatting>
  <conditionalFormatting sqref="G4:G6">
    <cfRule type="containsText" dxfId="38" priority="1" operator="containsText" text="N/A">
      <formula>NOT(ISERROR(SEARCH("N/A",G4)))</formula>
    </cfRule>
  </conditionalFormatting>
  <dataValidations count="1">
    <dataValidation type="list" allowBlank="1" showInputMessage="1" showErrorMessage="1" sqref="G4:G6">
      <formula1>"PASS,FAIL,N/A"</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pane ySplit="3" topLeftCell="A4" activePane="bottomLeft" state="frozen"/>
      <selection pane="bottomLeft" activeCell="G11" sqref="G11"/>
    </sheetView>
  </sheetViews>
  <sheetFormatPr defaultRowHeight="14.4" x14ac:dyDescent="0.3"/>
  <cols>
    <col min="1" max="1" width="15" customWidth="1"/>
    <col min="2" max="2" width="17.6640625" customWidth="1"/>
    <col min="3" max="3" width="20.5546875" customWidth="1"/>
    <col min="4" max="4" width="20.33203125" customWidth="1"/>
    <col min="5" max="5" width="60.6640625" customWidth="1"/>
    <col min="6" max="6" width="39.44140625" customWidth="1"/>
    <col min="7" max="7" width="30" customWidth="1"/>
    <col min="8" max="8" width="25.6640625" customWidth="1"/>
  </cols>
  <sheetData>
    <row r="1" spans="1:8" s="5" customFormat="1" ht="29.4" thickBot="1" x14ac:dyDescent="0.3">
      <c r="A1" s="15" t="s">
        <v>123</v>
      </c>
      <c r="B1" s="16"/>
      <c r="C1" s="16"/>
      <c r="D1" s="16"/>
      <c r="E1" s="16" t="s">
        <v>323</v>
      </c>
      <c r="F1" s="16" t="s">
        <v>124</v>
      </c>
      <c r="G1" s="16" t="s">
        <v>125</v>
      </c>
      <c r="H1" s="16" t="s">
        <v>126</v>
      </c>
    </row>
    <row r="2" spans="1:8" s="5" customFormat="1" ht="15.6" thickTop="1" thickBot="1" x14ac:dyDescent="0.3">
      <c r="A2" s="17" t="str">
        <f ca="1">MID(CELL("filename",A1),FIND("]",CELL("filename",A1))+1,256)</f>
        <v>Heart beat</v>
      </c>
      <c r="B2" s="18"/>
      <c r="C2" s="18"/>
      <c r="D2" s="18"/>
      <c r="E2" s="18">
        <f>COUNTA(B4:B139)</f>
        <v>10</v>
      </c>
      <c r="F2" s="19">
        <f>(COUNTA(G4:G139)-COUNTIF(G4:G139,"N/A"))/E2</f>
        <v>0</v>
      </c>
      <c r="G2" s="19" t="str">
        <f>IF(F2=0,"0%",COUNTIF(G4:G139,"Pass")/(COUNTA(G4:G139)-(COUNTIF(G4:G139,"N/A"))))</f>
        <v>0%</v>
      </c>
      <c r="H2" s="19">
        <f>IF(F2=0,0,1-G2)</f>
        <v>0</v>
      </c>
    </row>
    <row r="3" spans="1:8" ht="28.8" x14ac:dyDescent="0.3">
      <c r="A3" s="44" t="s">
        <v>127</v>
      </c>
      <c r="B3" s="13" t="s">
        <v>324</v>
      </c>
      <c r="C3" s="6" t="s">
        <v>325</v>
      </c>
      <c r="D3" s="13" t="s">
        <v>327</v>
      </c>
      <c r="E3" s="6" t="s">
        <v>328</v>
      </c>
      <c r="F3" s="6" t="s">
        <v>329</v>
      </c>
      <c r="G3" s="6" t="s">
        <v>93</v>
      </c>
      <c r="H3" s="6" t="s">
        <v>88</v>
      </c>
    </row>
    <row r="4" spans="1:8" ht="72" x14ac:dyDescent="0.3">
      <c r="A4" s="4" t="s">
        <v>629</v>
      </c>
      <c r="B4" s="4" t="s">
        <v>651</v>
      </c>
      <c r="C4" s="11" t="s">
        <v>652</v>
      </c>
      <c r="D4" s="2" t="s">
        <v>333</v>
      </c>
      <c r="E4" s="2" t="s">
        <v>653</v>
      </c>
      <c r="F4" s="2" t="s">
        <v>654</v>
      </c>
      <c r="G4" s="14"/>
      <c r="H4" s="8"/>
    </row>
    <row r="5" spans="1:8" ht="72" x14ac:dyDescent="0.3">
      <c r="A5" s="4" t="s">
        <v>634</v>
      </c>
      <c r="B5" s="4" t="s">
        <v>651</v>
      </c>
      <c r="C5" s="11" t="s">
        <v>655</v>
      </c>
      <c r="D5" s="2" t="s">
        <v>333</v>
      </c>
      <c r="E5" s="2" t="s">
        <v>656</v>
      </c>
      <c r="F5" s="2" t="s">
        <v>654</v>
      </c>
      <c r="G5" s="14"/>
      <c r="H5" s="8"/>
    </row>
    <row r="6" spans="1:8" ht="72" x14ac:dyDescent="0.3">
      <c r="A6" s="4" t="s">
        <v>657</v>
      </c>
      <c r="B6" s="4" t="s">
        <v>651</v>
      </c>
      <c r="C6" s="11" t="s">
        <v>658</v>
      </c>
      <c r="D6" s="2" t="s">
        <v>333</v>
      </c>
      <c r="E6" s="2" t="s">
        <v>659</v>
      </c>
      <c r="F6" s="2" t="s">
        <v>654</v>
      </c>
      <c r="G6" s="14"/>
      <c r="H6" s="8"/>
    </row>
    <row r="7" spans="1:8" ht="72" x14ac:dyDescent="0.3">
      <c r="A7" s="4" t="s">
        <v>660</v>
      </c>
      <c r="B7" s="4" t="s">
        <v>651</v>
      </c>
      <c r="C7" s="11" t="s">
        <v>661</v>
      </c>
      <c r="D7" s="2" t="s">
        <v>333</v>
      </c>
      <c r="E7" s="2" t="s">
        <v>662</v>
      </c>
      <c r="F7" s="2" t="s">
        <v>654</v>
      </c>
      <c r="G7" s="14"/>
      <c r="H7" s="8"/>
    </row>
    <row r="8" spans="1:8" ht="72" x14ac:dyDescent="0.3">
      <c r="A8" s="4" t="s">
        <v>663</v>
      </c>
      <c r="B8" s="4" t="s">
        <v>651</v>
      </c>
      <c r="C8" s="11" t="s">
        <v>664</v>
      </c>
      <c r="D8" s="2" t="s">
        <v>333</v>
      </c>
      <c r="E8" s="2" t="s">
        <v>665</v>
      </c>
      <c r="F8" s="2" t="s">
        <v>666</v>
      </c>
      <c r="G8" s="14"/>
      <c r="H8" s="8"/>
    </row>
    <row r="9" spans="1:8" ht="72" x14ac:dyDescent="0.3">
      <c r="A9" s="4" t="s">
        <v>667</v>
      </c>
      <c r="B9" s="4" t="s">
        <v>651</v>
      </c>
      <c r="C9" s="11" t="s">
        <v>668</v>
      </c>
      <c r="D9" s="2" t="s">
        <v>333</v>
      </c>
      <c r="E9" s="2" t="s">
        <v>669</v>
      </c>
      <c r="F9" s="2" t="s">
        <v>666</v>
      </c>
      <c r="G9" s="14"/>
      <c r="H9" s="8"/>
    </row>
    <row r="10" spans="1:8" ht="72" x14ac:dyDescent="0.3">
      <c r="A10" s="4" t="s">
        <v>670</v>
      </c>
      <c r="B10" s="4" t="s">
        <v>651</v>
      </c>
      <c r="C10" s="11" t="s">
        <v>671</v>
      </c>
      <c r="D10" s="2" t="s">
        <v>333</v>
      </c>
      <c r="E10" s="2" t="s">
        <v>672</v>
      </c>
      <c r="F10" s="2" t="s">
        <v>666</v>
      </c>
      <c r="G10" s="14"/>
      <c r="H10" s="8"/>
    </row>
    <row r="11" spans="1:8" ht="72" x14ac:dyDescent="0.3">
      <c r="A11" s="4" t="s">
        <v>673</v>
      </c>
      <c r="B11" s="4" t="s">
        <v>651</v>
      </c>
      <c r="C11" s="11" t="s">
        <v>674</v>
      </c>
      <c r="D11" s="2" t="s">
        <v>333</v>
      </c>
      <c r="E11" s="2" t="s">
        <v>675</v>
      </c>
      <c r="F11" s="2" t="s">
        <v>666</v>
      </c>
      <c r="G11" s="14"/>
      <c r="H11" s="8"/>
    </row>
    <row r="12" spans="1:8" ht="72" x14ac:dyDescent="0.3">
      <c r="A12" s="4" t="s">
        <v>676</v>
      </c>
      <c r="B12" s="4" t="s">
        <v>651</v>
      </c>
      <c r="C12" s="11" t="s">
        <v>677</v>
      </c>
      <c r="D12" s="2" t="s">
        <v>333</v>
      </c>
      <c r="E12" s="2" t="s">
        <v>678</v>
      </c>
      <c r="F12" s="2" t="s">
        <v>679</v>
      </c>
      <c r="G12" s="14"/>
      <c r="H12" s="8"/>
    </row>
    <row r="13" spans="1:8" ht="72" x14ac:dyDescent="0.3">
      <c r="A13" s="4" t="s">
        <v>680</v>
      </c>
      <c r="B13" s="4" t="s">
        <v>651</v>
      </c>
      <c r="C13" s="11" t="s">
        <v>681</v>
      </c>
      <c r="D13" s="2" t="s">
        <v>333</v>
      </c>
      <c r="E13" s="2" t="s">
        <v>682</v>
      </c>
      <c r="F13" s="2" t="s">
        <v>683</v>
      </c>
      <c r="G13" s="14"/>
      <c r="H13" s="8"/>
    </row>
  </sheetData>
  <conditionalFormatting sqref="G4:G13">
    <cfRule type="containsText" dxfId="37" priority="3" operator="containsText" text="PASS">
      <formula>NOT(ISERROR(SEARCH("PASS",G4)))</formula>
    </cfRule>
    <cfRule type="containsText" dxfId="36" priority="5" operator="containsText" text="FAIL">
      <formula>NOT(ISERROR(SEARCH("FAIL",G4)))</formula>
    </cfRule>
  </conditionalFormatting>
  <conditionalFormatting sqref="G4:G13">
    <cfRule type="containsText" dxfId="35" priority="4" operator="containsText" text="N/A">
      <formula>NOT(ISERROR(SEARCH("N/A",G4)))</formula>
    </cfRule>
  </conditionalFormatting>
  <conditionalFormatting sqref="G4:G13">
    <cfRule type="containsText" dxfId="34" priority="2" operator="containsText" text="N/A">
      <formula>NOT(ISERROR(SEARCH("N/A",G4)))</formula>
    </cfRule>
  </conditionalFormatting>
  <conditionalFormatting sqref="H2">
    <cfRule type="cellIs" dxfId="33" priority="1" operator="greaterThan">
      <formula>0.33</formula>
    </cfRule>
  </conditionalFormatting>
  <dataValidations count="1">
    <dataValidation type="list" allowBlank="1" showInputMessage="1" showErrorMessage="1" sqref="G4:G13">
      <formula1>"PASS,FAIL,N/A"</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pane ySplit="3" topLeftCell="A4" activePane="bottomLeft" state="frozen"/>
      <selection pane="bottomLeft" activeCell="G7" sqref="G7"/>
    </sheetView>
  </sheetViews>
  <sheetFormatPr defaultRowHeight="14.4" x14ac:dyDescent="0.3"/>
  <cols>
    <col min="1" max="1" width="13.88671875" customWidth="1"/>
    <col min="2" max="2" width="15.44140625" customWidth="1"/>
    <col min="3" max="3" width="17.33203125" customWidth="1"/>
    <col min="4" max="4" width="28.6640625" customWidth="1"/>
    <col min="5" max="5" width="72.88671875" customWidth="1"/>
    <col min="6" max="6" width="30.6640625" customWidth="1"/>
    <col min="7" max="7" width="23.44140625" customWidth="1"/>
    <col min="8" max="8" width="23.109375" customWidth="1"/>
  </cols>
  <sheetData>
    <row r="1" spans="1:8" s="5" customFormat="1" ht="29.4" thickBot="1" x14ac:dyDescent="0.3">
      <c r="A1" s="15" t="s">
        <v>123</v>
      </c>
      <c r="B1" s="16"/>
      <c r="C1" s="16"/>
      <c r="D1" s="16"/>
      <c r="E1" s="16" t="s">
        <v>323</v>
      </c>
      <c r="F1" s="16" t="s">
        <v>124</v>
      </c>
      <c r="G1" s="16" t="s">
        <v>125</v>
      </c>
      <c r="H1" s="16" t="s">
        <v>126</v>
      </c>
    </row>
    <row r="2" spans="1:8" s="5" customFormat="1" ht="15.6" thickTop="1" thickBot="1" x14ac:dyDescent="0.3">
      <c r="A2" s="17" t="str">
        <f ca="1">MID(CELL("filename",A1),FIND("]",CELL("filename",A1))+1,256)</f>
        <v>CRT</v>
      </c>
      <c r="B2" s="18"/>
      <c r="C2" s="18"/>
      <c r="D2" s="18"/>
      <c r="E2" s="18">
        <f>COUNTA(B4:B143)</f>
        <v>5</v>
      </c>
      <c r="F2" s="19">
        <f>(COUNTA(G4:G143)-COUNTIF(G4:G143,"N/A"))/E2</f>
        <v>0</v>
      </c>
      <c r="G2" s="19" t="str">
        <f>IF(F2=0,"0%",COUNTIF(G4:G143,"Pass")/(COUNTA(G4:G143)-(COUNTIF(G4:G143,"N/A"))))</f>
        <v>0%</v>
      </c>
      <c r="H2" s="19">
        <f>IF(F2=0,0,1-G2)</f>
        <v>0</v>
      </c>
    </row>
    <row r="3" spans="1:8" x14ac:dyDescent="0.3">
      <c r="A3" s="44" t="s">
        <v>127</v>
      </c>
      <c r="B3" s="13" t="s">
        <v>324</v>
      </c>
      <c r="C3" s="6" t="s">
        <v>325</v>
      </c>
      <c r="D3" s="13" t="s">
        <v>327</v>
      </c>
      <c r="E3" s="6" t="s">
        <v>328</v>
      </c>
      <c r="F3" s="6" t="s">
        <v>329</v>
      </c>
      <c r="G3" s="6" t="s">
        <v>93</v>
      </c>
      <c r="H3" s="6" t="s">
        <v>88</v>
      </c>
    </row>
    <row r="4" spans="1:8" ht="72" x14ac:dyDescent="0.3">
      <c r="A4" s="4" t="s">
        <v>629</v>
      </c>
      <c r="B4" s="4" t="s">
        <v>684</v>
      </c>
      <c r="C4" s="2" t="s">
        <v>685</v>
      </c>
      <c r="D4" s="2" t="s">
        <v>686</v>
      </c>
      <c r="E4" s="2" t="s">
        <v>687</v>
      </c>
      <c r="F4" s="2" t="s">
        <v>688</v>
      </c>
      <c r="G4" s="14"/>
      <c r="H4" s="8"/>
    </row>
    <row r="5" spans="1:8" ht="125.25" customHeight="1" x14ac:dyDescent="0.3">
      <c r="A5" s="4" t="s">
        <v>634</v>
      </c>
      <c r="B5" s="4" t="s">
        <v>684</v>
      </c>
      <c r="C5" s="4" t="s">
        <v>689</v>
      </c>
      <c r="D5" s="2" t="s">
        <v>686</v>
      </c>
      <c r="E5" s="2" t="s">
        <v>690</v>
      </c>
      <c r="F5" s="2" t="s">
        <v>691</v>
      </c>
      <c r="G5" s="14"/>
      <c r="H5" s="8"/>
    </row>
    <row r="6" spans="1:8" ht="125.25" customHeight="1" x14ac:dyDescent="0.3">
      <c r="A6" s="4" t="s">
        <v>657</v>
      </c>
      <c r="B6" s="4" t="s">
        <v>684</v>
      </c>
      <c r="C6" s="4" t="s">
        <v>689</v>
      </c>
      <c r="D6" s="2" t="s">
        <v>686</v>
      </c>
      <c r="E6" s="2" t="s">
        <v>692</v>
      </c>
      <c r="F6" s="2" t="s">
        <v>693</v>
      </c>
      <c r="G6" s="14"/>
      <c r="H6" s="8"/>
    </row>
    <row r="7" spans="1:8" ht="86.4" x14ac:dyDescent="0.3">
      <c r="A7" s="4" t="s">
        <v>660</v>
      </c>
      <c r="B7" s="4" t="s">
        <v>684</v>
      </c>
      <c r="C7" s="2" t="s">
        <v>694</v>
      </c>
      <c r="D7" s="2" t="s">
        <v>695</v>
      </c>
      <c r="E7" s="2" t="s">
        <v>696</v>
      </c>
      <c r="F7" s="2" t="s">
        <v>697</v>
      </c>
      <c r="G7" s="14"/>
      <c r="H7" s="8"/>
    </row>
    <row r="8" spans="1:8" ht="43.2" x14ac:dyDescent="0.3">
      <c r="A8" s="4" t="s">
        <v>663</v>
      </c>
      <c r="B8" s="4" t="s">
        <v>684</v>
      </c>
      <c r="C8" s="3" t="s">
        <v>698</v>
      </c>
      <c r="D8" s="2" t="s">
        <v>699</v>
      </c>
      <c r="E8" s="129" t="s">
        <v>700</v>
      </c>
      <c r="F8" s="3" t="s">
        <v>701</v>
      </c>
      <c r="G8" s="14"/>
      <c r="H8" s="8"/>
    </row>
  </sheetData>
  <conditionalFormatting sqref="H2">
    <cfRule type="cellIs" dxfId="32" priority="5" operator="greaterThan">
      <formula>0.33</formula>
    </cfRule>
  </conditionalFormatting>
  <conditionalFormatting sqref="G4:G8">
    <cfRule type="containsText" dxfId="31" priority="2" operator="containsText" text="PASS">
      <formula>NOT(ISERROR(SEARCH("PASS",G4)))</formula>
    </cfRule>
    <cfRule type="containsText" dxfId="30" priority="4" operator="containsText" text="FAIL">
      <formula>NOT(ISERROR(SEARCH("FAIL",G4)))</formula>
    </cfRule>
  </conditionalFormatting>
  <conditionalFormatting sqref="G4:G8">
    <cfRule type="containsText" dxfId="29" priority="3" operator="containsText" text="N/A">
      <formula>NOT(ISERROR(SEARCH("N/A",G4)))</formula>
    </cfRule>
  </conditionalFormatting>
  <conditionalFormatting sqref="G4:G8">
    <cfRule type="containsText" dxfId="28" priority="1" operator="containsText" text="N/A">
      <formula>NOT(ISERROR(SEARCH("N/A",G4)))</formula>
    </cfRule>
  </conditionalFormatting>
  <dataValidations count="1">
    <dataValidation type="list" allowBlank="1" showInputMessage="1" showErrorMessage="1" sqref="G4:G8">
      <formula1>"PASS,FAIL,N/A"</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pane ySplit="3" topLeftCell="A4" activePane="bottomLeft" state="frozen"/>
      <selection pane="bottomLeft" activeCell="G8" sqref="G8"/>
    </sheetView>
  </sheetViews>
  <sheetFormatPr defaultRowHeight="14.4" x14ac:dyDescent="0.3"/>
  <cols>
    <col min="1" max="1" width="14.5546875" customWidth="1"/>
    <col min="2" max="2" width="17.33203125" customWidth="1"/>
    <col min="3" max="3" width="27.88671875" customWidth="1"/>
    <col min="4" max="4" width="23.33203125" customWidth="1"/>
    <col min="5" max="5" width="77.109375" customWidth="1"/>
    <col min="6" max="6" width="36.6640625" customWidth="1"/>
    <col min="7" max="7" width="22" customWidth="1"/>
    <col min="8" max="8" width="23.44140625" customWidth="1"/>
  </cols>
  <sheetData>
    <row r="1" spans="1:8" s="5" customFormat="1" ht="29.4" thickBot="1" x14ac:dyDescent="0.3">
      <c r="A1" s="15" t="s">
        <v>123</v>
      </c>
      <c r="B1" s="16"/>
      <c r="C1" s="16"/>
      <c r="D1" s="16"/>
      <c r="E1" s="16" t="s">
        <v>323</v>
      </c>
      <c r="F1" s="16" t="s">
        <v>124</v>
      </c>
      <c r="G1" s="16" t="s">
        <v>125</v>
      </c>
      <c r="H1" s="16" t="s">
        <v>126</v>
      </c>
    </row>
    <row r="2" spans="1:8" s="5" customFormat="1" ht="15.6" thickTop="1" thickBot="1" x14ac:dyDescent="0.3">
      <c r="A2" s="17" t="str">
        <f ca="1">MID(CELL("filename",A1),FIND("]",CELL("filename",A1))+1,256)</f>
        <v>LOWG</v>
      </c>
      <c r="B2" s="18"/>
      <c r="C2" s="18"/>
      <c r="D2" s="18"/>
      <c r="E2" s="18">
        <f>COUNTA(B4:B143)</f>
        <v>8</v>
      </c>
      <c r="F2" s="19">
        <f>(COUNTA(G4:G143)-COUNTIF(G4:G143,"N/A"))/E2</f>
        <v>0</v>
      </c>
      <c r="G2" s="19" t="str">
        <f>IF(F2=0," ",COUNTIF(G4:G143,"Pass")/(COUNTA(G4:G143)-(COUNTIF(G4:G143,"N/A"))))</f>
        <v xml:space="preserve"> </v>
      </c>
      <c r="H2" s="19" t="str">
        <f>IF(F2=0," ",1-G2)</f>
        <v xml:space="preserve"> </v>
      </c>
    </row>
    <row r="3" spans="1:8" x14ac:dyDescent="0.3">
      <c r="A3" s="44" t="s">
        <v>127</v>
      </c>
      <c r="B3" s="13" t="s">
        <v>324</v>
      </c>
      <c r="C3" s="6" t="s">
        <v>325</v>
      </c>
      <c r="D3" s="13" t="s">
        <v>327</v>
      </c>
      <c r="E3" s="6" t="s">
        <v>328</v>
      </c>
      <c r="F3" s="6" t="s">
        <v>329</v>
      </c>
      <c r="G3" s="6" t="s">
        <v>93</v>
      </c>
      <c r="H3" s="6" t="s">
        <v>88</v>
      </c>
    </row>
    <row r="4" spans="1:8" ht="86.4" x14ac:dyDescent="0.3">
      <c r="A4" s="4" t="s">
        <v>629</v>
      </c>
      <c r="B4" s="2" t="s">
        <v>702</v>
      </c>
      <c r="C4" s="2" t="s">
        <v>703</v>
      </c>
      <c r="D4" s="2" t="s">
        <v>704</v>
      </c>
      <c r="E4" s="2" t="s">
        <v>705</v>
      </c>
      <c r="F4" s="2" t="s">
        <v>706</v>
      </c>
      <c r="G4" s="14"/>
      <c r="H4" s="8"/>
    </row>
    <row r="5" spans="1:8" ht="86.4" x14ac:dyDescent="0.3">
      <c r="A5" s="4" t="s">
        <v>634</v>
      </c>
      <c r="B5" s="2" t="s">
        <v>702</v>
      </c>
      <c r="C5" s="2" t="s">
        <v>707</v>
      </c>
      <c r="D5" s="2" t="s">
        <v>704</v>
      </c>
      <c r="E5" s="2" t="s">
        <v>708</v>
      </c>
      <c r="F5" s="2" t="s">
        <v>709</v>
      </c>
      <c r="G5" s="14"/>
      <c r="H5" s="8"/>
    </row>
    <row r="6" spans="1:8" ht="72" x14ac:dyDescent="0.3">
      <c r="A6" s="4" t="s">
        <v>657</v>
      </c>
      <c r="B6" s="2" t="s">
        <v>702</v>
      </c>
      <c r="C6" s="2" t="s">
        <v>710</v>
      </c>
      <c r="D6" s="2" t="s">
        <v>704</v>
      </c>
      <c r="E6" s="2" t="s">
        <v>711</v>
      </c>
      <c r="F6" s="4" t="s">
        <v>712</v>
      </c>
      <c r="G6" s="14"/>
      <c r="H6" s="8"/>
    </row>
    <row r="7" spans="1:8" ht="86.4" x14ac:dyDescent="0.3">
      <c r="A7" s="4" t="s">
        <v>660</v>
      </c>
      <c r="B7" s="2" t="s">
        <v>702</v>
      </c>
      <c r="C7" s="2" t="s">
        <v>713</v>
      </c>
      <c r="D7" s="2" t="s">
        <v>704</v>
      </c>
      <c r="E7" s="2" t="s">
        <v>714</v>
      </c>
      <c r="F7" s="2" t="s">
        <v>706</v>
      </c>
      <c r="G7" s="14"/>
      <c r="H7" s="8"/>
    </row>
    <row r="8" spans="1:8" ht="86.4" x14ac:dyDescent="0.3">
      <c r="A8" s="4" t="s">
        <v>663</v>
      </c>
      <c r="B8" s="2" t="s">
        <v>702</v>
      </c>
      <c r="C8" s="2" t="s">
        <v>715</v>
      </c>
      <c r="D8" s="2" t="s">
        <v>704</v>
      </c>
      <c r="E8" s="2" t="s">
        <v>716</v>
      </c>
      <c r="F8" s="2" t="s">
        <v>709</v>
      </c>
      <c r="G8" s="14"/>
      <c r="H8" s="8"/>
    </row>
    <row r="9" spans="1:8" ht="86.4" x14ac:dyDescent="0.3">
      <c r="A9" s="4" t="s">
        <v>667</v>
      </c>
      <c r="B9" s="2" t="s">
        <v>702</v>
      </c>
      <c r="C9" s="2" t="s">
        <v>717</v>
      </c>
      <c r="D9" s="2" t="s">
        <v>704</v>
      </c>
      <c r="E9" s="2" t="s">
        <v>718</v>
      </c>
      <c r="F9" s="2" t="s">
        <v>719</v>
      </c>
      <c r="G9" s="14"/>
      <c r="H9" s="8"/>
    </row>
    <row r="10" spans="1:8" ht="86.4" x14ac:dyDescent="0.3">
      <c r="A10" s="4" t="s">
        <v>670</v>
      </c>
      <c r="B10" s="2" t="s">
        <v>702</v>
      </c>
      <c r="C10" s="2" t="s">
        <v>720</v>
      </c>
      <c r="D10" s="2" t="s">
        <v>704</v>
      </c>
      <c r="E10" s="2" t="s">
        <v>721</v>
      </c>
      <c r="F10" s="2" t="s">
        <v>722</v>
      </c>
      <c r="G10" s="14"/>
      <c r="H10" s="8"/>
    </row>
    <row r="11" spans="1:8" ht="100.8" x14ac:dyDescent="0.3">
      <c r="A11" s="4" t="s">
        <v>673</v>
      </c>
      <c r="B11" s="2" t="s">
        <v>702</v>
      </c>
      <c r="C11" s="2" t="s">
        <v>723</v>
      </c>
      <c r="D11" s="2" t="s">
        <v>704</v>
      </c>
      <c r="E11" s="2" t="s">
        <v>724</v>
      </c>
      <c r="F11" s="2" t="s">
        <v>725</v>
      </c>
      <c r="G11" s="14"/>
      <c r="H11" s="8"/>
    </row>
  </sheetData>
  <conditionalFormatting sqref="G4:G11">
    <cfRule type="containsText" dxfId="27" priority="3" operator="containsText" text="PASS">
      <formula>NOT(ISERROR(SEARCH("PASS",G4)))</formula>
    </cfRule>
    <cfRule type="containsText" dxfId="26" priority="5" operator="containsText" text="FAIL">
      <formula>NOT(ISERROR(SEARCH("FAIL",G4)))</formula>
    </cfRule>
  </conditionalFormatting>
  <conditionalFormatting sqref="G4:G11">
    <cfRule type="containsText" dxfId="25" priority="4" operator="containsText" text="N/A">
      <formula>NOT(ISERROR(SEARCH("N/A",G4)))</formula>
    </cfRule>
  </conditionalFormatting>
  <conditionalFormatting sqref="G4:G11">
    <cfRule type="containsText" dxfId="24" priority="2" operator="containsText" text="N/A">
      <formula>NOT(ISERROR(SEARCH("N/A",G4)))</formula>
    </cfRule>
  </conditionalFormatting>
  <conditionalFormatting sqref="H2">
    <cfRule type="cellIs" dxfId="23" priority="1" operator="greaterThan">
      <formula>0.33</formula>
    </cfRule>
  </conditionalFormatting>
  <dataValidations count="1">
    <dataValidation type="list" allowBlank="1" showInputMessage="1" showErrorMessage="1" sqref="G4:G11">
      <formula1>"PASS,FAIL,N/A"</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8"/>
  <sheetViews>
    <sheetView workbookViewId="0">
      <pane xSplit="1" ySplit="3" topLeftCell="B4" activePane="bottomRight" state="frozen"/>
      <selection pane="topRight" activeCell="B1" sqref="B1"/>
      <selection pane="bottomLeft" activeCell="A4" sqref="A4"/>
      <selection pane="bottomRight" activeCell="C18" sqref="C18"/>
    </sheetView>
  </sheetViews>
  <sheetFormatPr defaultRowHeight="14.4" x14ac:dyDescent="0.3"/>
  <cols>
    <col min="1" max="1" width="17.109375" customWidth="1"/>
    <col min="2" max="2" width="11.5546875" customWidth="1"/>
    <col min="3" max="3" width="63.88671875" customWidth="1"/>
    <col min="4" max="4" width="21" customWidth="1"/>
    <col min="5" max="5" width="20.109375" customWidth="1"/>
    <col min="6" max="6" width="29.44140625" customWidth="1"/>
  </cols>
  <sheetData>
    <row r="1" spans="1:6" ht="31.8" thickBot="1" x14ac:dyDescent="0.35">
      <c r="A1" s="21" t="s">
        <v>726</v>
      </c>
      <c r="B1" s="22"/>
      <c r="C1" s="22" t="s">
        <v>323</v>
      </c>
      <c r="D1" s="16" t="s">
        <v>124</v>
      </c>
      <c r="E1" s="9" t="s">
        <v>727</v>
      </c>
      <c r="F1" s="9" t="s">
        <v>728</v>
      </c>
    </row>
    <row r="2" spans="1:6" ht="20.100000000000001" customHeight="1" thickTop="1" thickBot="1" x14ac:dyDescent="0.35">
      <c r="A2" s="23" t="str">
        <f ca="1">MID(CELL("filename",A1),FIND("]",CELL("filename",A1))+1,256)</f>
        <v>Power State</v>
      </c>
      <c r="B2" s="24"/>
      <c r="C2" s="24">
        <f>COUNTA(B5:B28)</f>
        <v>19</v>
      </c>
      <c r="D2" s="25">
        <f>COUNTA(D4:D28)/C2</f>
        <v>0</v>
      </c>
      <c r="E2" s="25" t="str">
        <f>IF(D2=0,"0%",(SUMPRODUCT(N(EXACT("Pass",E4:E28)))/(COUNTA(D4:D28))))</f>
        <v>0%</v>
      </c>
      <c r="F2" s="25" t="str">
        <f>IF(D2=0,"0%",(1-E2))</f>
        <v>0%</v>
      </c>
    </row>
    <row r="3" spans="1:6" ht="15" thickBot="1" x14ac:dyDescent="0.35">
      <c r="A3" s="26" t="s">
        <v>729</v>
      </c>
      <c r="B3" s="27" t="s">
        <v>730</v>
      </c>
      <c r="C3" s="26" t="s">
        <v>731</v>
      </c>
      <c r="D3" s="28" t="s">
        <v>732</v>
      </c>
      <c r="E3" s="28" t="s">
        <v>733</v>
      </c>
      <c r="F3" s="6" t="s">
        <v>88</v>
      </c>
    </row>
    <row r="4" spans="1:6" ht="20.100000000000001" customHeight="1" x14ac:dyDescent="0.3">
      <c r="A4" s="215" t="s">
        <v>629</v>
      </c>
      <c r="B4" s="39"/>
      <c r="C4" s="54" t="s">
        <v>734</v>
      </c>
      <c r="D4" s="40"/>
      <c r="E4" s="41" t="str">
        <f>IF(E5="N/A","N/A",IF(COUNTIF(E5:E8,"")&gt;0,"",IF(COUNTIF(E5:E8,"Fail")&gt;0,"FAIL","PASS")))</f>
        <v/>
      </c>
      <c r="F4" s="30"/>
    </row>
    <row r="5" spans="1:6" ht="20.100000000000001" customHeight="1" x14ac:dyDescent="0.3">
      <c r="A5" s="213"/>
      <c r="B5" s="20">
        <v>1</v>
      </c>
      <c r="C5" s="4" t="s">
        <v>735</v>
      </c>
      <c r="D5" s="45"/>
      <c r="E5" s="14"/>
      <c r="F5" s="31"/>
    </row>
    <row r="6" spans="1:6" ht="20.100000000000001" customHeight="1" x14ac:dyDescent="0.3">
      <c r="A6" s="213"/>
      <c r="B6" s="20">
        <v>2</v>
      </c>
      <c r="C6" s="4" t="s">
        <v>736</v>
      </c>
      <c r="D6" s="45"/>
      <c r="E6" s="14"/>
      <c r="F6" s="31"/>
    </row>
    <row r="7" spans="1:6" ht="20.100000000000001" customHeight="1" x14ac:dyDescent="0.3">
      <c r="A7" s="213"/>
      <c r="B7" s="20">
        <v>3</v>
      </c>
      <c r="C7" s="32" t="s">
        <v>737</v>
      </c>
      <c r="D7" s="45"/>
      <c r="E7" s="14"/>
      <c r="F7" s="31"/>
    </row>
    <row r="8" spans="1:6" ht="20.100000000000001" customHeight="1" thickBot="1" x14ac:dyDescent="0.35">
      <c r="A8" s="214"/>
      <c r="B8" s="33">
        <v>4</v>
      </c>
      <c r="C8" s="55" t="s">
        <v>738</v>
      </c>
      <c r="D8" s="46"/>
      <c r="E8" s="38"/>
      <c r="F8" s="34"/>
    </row>
    <row r="9" spans="1:6" ht="20.100000000000001" customHeight="1" x14ac:dyDescent="0.3">
      <c r="A9" s="215" t="s">
        <v>634</v>
      </c>
      <c r="B9" s="29"/>
      <c r="C9" s="54" t="s">
        <v>739</v>
      </c>
      <c r="D9" s="40"/>
      <c r="E9" s="41" t="str">
        <f>IF(E10="N/A","N/A",IF(COUNTIF(E10:E13,"")&gt;0,"",IF(COUNTIF(E10:E13,"Fail")&gt;0,"FAIL","PASS")))</f>
        <v/>
      </c>
      <c r="F9" s="30"/>
    </row>
    <row r="10" spans="1:6" ht="20.100000000000001" customHeight="1" x14ac:dyDescent="0.3">
      <c r="A10" s="213"/>
      <c r="B10" s="20">
        <v>1</v>
      </c>
      <c r="C10" s="4" t="s">
        <v>740</v>
      </c>
      <c r="D10" s="20"/>
      <c r="E10" s="14"/>
      <c r="F10" s="31"/>
    </row>
    <row r="11" spans="1:6" ht="20.100000000000001" customHeight="1" x14ac:dyDescent="0.3">
      <c r="A11" s="213"/>
      <c r="B11" s="20">
        <v>2</v>
      </c>
      <c r="C11" s="4" t="s">
        <v>741</v>
      </c>
      <c r="D11" s="20"/>
      <c r="E11" s="14"/>
      <c r="F11" s="31"/>
    </row>
    <row r="12" spans="1:6" ht="20.100000000000001" customHeight="1" x14ac:dyDescent="0.3">
      <c r="A12" s="213"/>
      <c r="B12" s="20">
        <v>3</v>
      </c>
      <c r="C12" s="32" t="s">
        <v>742</v>
      </c>
      <c r="D12" s="20"/>
      <c r="E12" s="14"/>
      <c r="F12" s="31"/>
    </row>
    <row r="13" spans="1:6" ht="20.100000000000001" customHeight="1" thickBot="1" x14ac:dyDescent="0.35">
      <c r="A13" s="214"/>
      <c r="B13" s="33">
        <v>4</v>
      </c>
      <c r="C13" s="55" t="s">
        <v>743</v>
      </c>
      <c r="D13" s="33"/>
      <c r="E13" s="38"/>
      <c r="F13" s="34"/>
    </row>
    <row r="14" spans="1:6" ht="20.100000000000001" customHeight="1" x14ac:dyDescent="0.3">
      <c r="A14" s="212" t="s">
        <v>657</v>
      </c>
      <c r="B14" s="35"/>
      <c r="C14" s="54" t="s">
        <v>744</v>
      </c>
      <c r="D14" s="40"/>
      <c r="E14" s="41" t="str">
        <f>IF(E15="N/A","N/A",IF(COUNTIF(E15:E16,"")&gt;0,"",IF(COUNTIF(E15:E16,"Fail")&gt;0,"FAIL","PASS")))</f>
        <v/>
      </c>
      <c r="F14" s="30"/>
    </row>
    <row r="15" spans="1:6" ht="20.100000000000001" customHeight="1" x14ac:dyDescent="0.3">
      <c r="A15" s="213"/>
      <c r="B15" s="36">
        <v>1</v>
      </c>
      <c r="C15" s="4" t="s">
        <v>745</v>
      </c>
      <c r="D15" s="20"/>
      <c r="E15" s="14"/>
      <c r="F15" s="31"/>
    </row>
    <row r="16" spans="1:6" ht="20.100000000000001" customHeight="1" thickBot="1" x14ac:dyDescent="0.35">
      <c r="A16" s="214"/>
      <c r="B16" s="37">
        <v>2</v>
      </c>
      <c r="C16" s="55" t="s">
        <v>746</v>
      </c>
      <c r="D16" s="33"/>
      <c r="E16" s="38"/>
      <c r="F16" s="34"/>
    </row>
    <row r="17" spans="1:6" ht="20.100000000000001" customHeight="1" x14ac:dyDescent="0.3">
      <c r="A17" s="212" t="s">
        <v>660</v>
      </c>
      <c r="B17" s="35"/>
      <c r="C17" s="54" t="s">
        <v>747</v>
      </c>
      <c r="D17" s="40"/>
      <c r="E17" s="41" t="str">
        <f>IF(E18="Pass","PASS","")</f>
        <v/>
      </c>
      <c r="F17" s="30"/>
    </row>
    <row r="18" spans="1:6" ht="20.100000000000001" customHeight="1" thickBot="1" x14ac:dyDescent="0.35">
      <c r="A18" s="214"/>
      <c r="B18" s="33">
        <v>1</v>
      </c>
      <c r="C18" s="55" t="s">
        <v>748</v>
      </c>
      <c r="D18" s="33"/>
      <c r="E18" s="38"/>
      <c r="F18" s="34"/>
    </row>
    <row r="19" spans="1:6" ht="20.100000000000001" customHeight="1" x14ac:dyDescent="0.3">
      <c r="A19" s="212" t="s">
        <v>663</v>
      </c>
      <c r="B19" s="35"/>
      <c r="C19" s="54" t="s">
        <v>749</v>
      </c>
      <c r="D19" s="40"/>
      <c r="E19" s="41" t="str">
        <f>IF(E20="N/A","N/A",IF(COUNTIF(E20:E22,"")&gt;0,"",IF(COUNTIF(E20:E22,"Fail")&gt;0,"FAIL","PASS")))</f>
        <v/>
      </c>
      <c r="F19" s="30"/>
    </row>
    <row r="20" spans="1:6" ht="20.100000000000001" customHeight="1" x14ac:dyDescent="0.3">
      <c r="A20" s="213"/>
      <c r="B20" s="20">
        <v>1</v>
      </c>
      <c r="C20" s="4" t="s">
        <v>746</v>
      </c>
      <c r="D20" s="20"/>
      <c r="E20" s="14"/>
      <c r="F20" s="31"/>
    </row>
    <row r="21" spans="1:6" ht="20.100000000000001" customHeight="1" x14ac:dyDescent="0.3">
      <c r="A21" s="213"/>
      <c r="B21" s="47">
        <v>2</v>
      </c>
      <c r="C21" s="56" t="s">
        <v>750</v>
      </c>
      <c r="D21" s="47"/>
      <c r="E21" s="48"/>
      <c r="F21" s="49"/>
    </row>
    <row r="22" spans="1:6" ht="20.100000000000001" customHeight="1" thickBot="1" x14ac:dyDescent="0.35">
      <c r="A22" s="214"/>
      <c r="B22" s="33">
        <v>2</v>
      </c>
      <c r="C22" s="55" t="s">
        <v>751</v>
      </c>
      <c r="D22" s="33"/>
      <c r="E22" s="38"/>
      <c r="F22" s="34"/>
    </row>
    <row r="23" spans="1:6" ht="20.100000000000001" customHeight="1" x14ac:dyDescent="0.3">
      <c r="A23" s="212" t="s">
        <v>667</v>
      </c>
      <c r="B23" s="35"/>
      <c r="C23" s="57" t="s">
        <v>752</v>
      </c>
      <c r="D23" s="42"/>
      <c r="E23" s="43" t="str">
        <f>IF(E24="N/A","N/A",IF(COUNTIF(E24:E28,"")&gt;0,"",IF(COUNTIF(E24:E28,"Fail")&gt;0,"FAIL","PASS")))</f>
        <v/>
      </c>
      <c r="F23" s="30"/>
    </row>
    <row r="24" spans="1:6" ht="20.100000000000001" customHeight="1" x14ac:dyDescent="0.3">
      <c r="A24" s="213"/>
      <c r="B24" s="20">
        <v>1</v>
      </c>
      <c r="C24" s="4" t="s">
        <v>746</v>
      </c>
      <c r="D24" s="20"/>
      <c r="E24" s="14"/>
      <c r="F24" s="31"/>
    </row>
    <row r="25" spans="1:6" ht="38.25" customHeight="1" x14ac:dyDescent="0.3">
      <c r="A25" s="213"/>
      <c r="B25" s="20">
        <v>2</v>
      </c>
      <c r="C25" s="2" t="s">
        <v>753</v>
      </c>
      <c r="D25" s="20"/>
      <c r="E25" s="14"/>
      <c r="F25" s="31"/>
    </row>
    <row r="26" spans="1:6" ht="20.100000000000001" customHeight="1" x14ac:dyDescent="0.3">
      <c r="A26" s="213"/>
      <c r="B26" s="47">
        <v>3</v>
      </c>
      <c r="C26" s="56" t="s">
        <v>754</v>
      </c>
      <c r="D26" s="47"/>
      <c r="E26" s="48"/>
      <c r="F26" s="49"/>
    </row>
    <row r="27" spans="1:6" ht="42.75" customHeight="1" x14ac:dyDescent="0.3">
      <c r="A27" s="213"/>
      <c r="B27" s="47">
        <v>4</v>
      </c>
      <c r="C27" s="58" t="s">
        <v>755</v>
      </c>
      <c r="D27" s="47"/>
      <c r="E27" s="48"/>
      <c r="F27" s="49"/>
    </row>
    <row r="28" spans="1:6" ht="20.100000000000001" customHeight="1" thickBot="1" x14ac:dyDescent="0.35">
      <c r="A28" s="214"/>
      <c r="B28" s="33">
        <v>5</v>
      </c>
      <c r="C28" s="55" t="s">
        <v>754</v>
      </c>
      <c r="D28" s="33"/>
      <c r="E28" s="38"/>
      <c r="F28" s="34"/>
    </row>
  </sheetData>
  <mergeCells count="6">
    <mergeCell ref="A23:A28"/>
    <mergeCell ref="A4:A8"/>
    <mergeCell ref="A9:A13"/>
    <mergeCell ref="A14:A16"/>
    <mergeCell ref="A17:A18"/>
    <mergeCell ref="A19:A22"/>
  </mergeCells>
  <conditionalFormatting sqref="E5:E8 E10:E13 E15:E16 E20:E28 E18">
    <cfRule type="containsText" dxfId="22" priority="19" operator="containsText" text="N/A">
      <formula>NOT(ISERROR(SEARCH("N/A",E5)))</formula>
    </cfRule>
    <cfRule type="containsText" dxfId="21" priority="20" operator="containsText" text="Fail">
      <formula>NOT(ISERROR(SEARCH("Fail",E5)))</formula>
    </cfRule>
    <cfRule type="containsText" dxfId="20" priority="21" operator="containsText" text="Pass">
      <formula>NOT(ISERROR(SEARCH("Pass",E5)))</formula>
    </cfRule>
  </conditionalFormatting>
  <conditionalFormatting sqref="E9">
    <cfRule type="containsText" dxfId="19" priority="13" operator="containsText" text="N/A">
      <formula>NOT(ISERROR(SEARCH("N/A",E9)))</formula>
    </cfRule>
    <cfRule type="containsText" dxfId="18" priority="14" operator="containsText" text="Fail">
      <formula>NOT(ISERROR(SEARCH("Fail",E9)))</formula>
    </cfRule>
    <cfRule type="containsText" dxfId="17" priority="15" operator="containsText" text="Pass">
      <formula>NOT(ISERROR(SEARCH("Pass",E9)))</formula>
    </cfRule>
  </conditionalFormatting>
  <conditionalFormatting sqref="E14">
    <cfRule type="containsText" dxfId="16" priority="10" operator="containsText" text="N/A">
      <formula>NOT(ISERROR(SEARCH("N/A",E14)))</formula>
    </cfRule>
    <cfRule type="containsText" dxfId="15" priority="11" operator="containsText" text="Fail">
      <formula>NOT(ISERROR(SEARCH("Fail",E14)))</formula>
    </cfRule>
    <cfRule type="containsText" dxfId="14" priority="12" operator="containsText" text="Pass">
      <formula>NOT(ISERROR(SEARCH("Pass",E14)))</formula>
    </cfRule>
  </conditionalFormatting>
  <conditionalFormatting sqref="E4">
    <cfRule type="containsText" dxfId="13" priority="7" operator="containsText" text="N/A">
      <formula>NOT(ISERROR(SEARCH("N/A",E4)))</formula>
    </cfRule>
    <cfRule type="containsText" dxfId="12" priority="8" operator="containsText" text="Fail">
      <formula>NOT(ISERROR(SEARCH("Fail",E4)))</formula>
    </cfRule>
    <cfRule type="containsText" dxfId="11" priority="9" operator="containsText" text="Pass">
      <formula>NOT(ISERROR(SEARCH("Pass",E4)))</formula>
    </cfRule>
  </conditionalFormatting>
  <conditionalFormatting sqref="E19">
    <cfRule type="containsText" dxfId="10" priority="4" operator="containsText" text="N/A">
      <formula>NOT(ISERROR(SEARCH("N/A",E19)))</formula>
    </cfRule>
    <cfRule type="containsText" dxfId="9" priority="5" operator="containsText" text="Fail">
      <formula>NOT(ISERROR(SEARCH("Fail",E19)))</formula>
    </cfRule>
    <cfRule type="containsText" dxfId="8" priority="6" operator="containsText" text="Pass">
      <formula>NOT(ISERROR(SEARCH("Pass",E19)))</formula>
    </cfRule>
  </conditionalFormatting>
  <conditionalFormatting sqref="E17">
    <cfRule type="containsText" dxfId="7" priority="1" operator="containsText" text="N/A">
      <formula>NOT(ISERROR(SEARCH("N/A",E17)))</formula>
    </cfRule>
    <cfRule type="containsText" dxfId="6" priority="2" operator="containsText" text="Fail">
      <formula>NOT(ISERROR(SEARCH("Fail",E17)))</formula>
    </cfRule>
    <cfRule type="containsText" dxfId="5" priority="3" operator="containsText" text="Pass">
      <formula>NOT(ISERROR(SEARCH("Pass",E17)))</formula>
    </cfRule>
  </conditionalFormatting>
  <dataValidations count="1">
    <dataValidation type="list" allowBlank="1" showInputMessage="1" showErrorMessage="1" sqref="E5:E8 E10:E13 E15:E16 E20:E22 E24:E28 E18">
      <formula1>"Pass,Fail,N/A"</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pane ySplit="3" topLeftCell="A4" activePane="bottomLeft" state="frozen"/>
      <selection pane="bottomLeft" activeCell="F18" sqref="F18"/>
    </sheetView>
  </sheetViews>
  <sheetFormatPr defaultRowHeight="14.4" x14ac:dyDescent="0.3"/>
  <cols>
    <col min="1" max="1" width="13.44140625" customWidth="1"/>
    <col min="2" max="2" width="18.109375" customWidth="1"/>
    <col min="3" max="3" width="26.88671875" customWidth="1"/>
    <col min="4" max="4" width="47.109375" customWidth="1"/>
    <col min="5" max="5" width="30.33203125" customWidth="1"/>
    <col min="6" max="6" width="20.88671875" customWidth="1"/>
    <col min="7" max="7" width="20.109375" customWidth="1"/>
  </cols>
  <sheetData>
    <row r="1" spans="1:7" s="5" customFormat="1" ht="43.8" thickBot="1" x14ac:dyDescent="0.3">
      <c r="A1" s="15" t="s">
        <v>123</v>
      </c>
      <c r="B1" s="16"/>
      <c r="C1" s="16"/>
      <c r="D1" s="16" t="s">
        <v>323</v>
      </c>
      <c r="E1" s="16" t="s">
        <v>124</v>
      </c>
      <c r="F1" s="16" t="s">
        <v>125</v>
      </c>
      <c r="G1" s="16" t="s">
        <v>126</v>
      </c>
    </row>
    <row r="2" spans="1:7" s="5" customFormat="1" ht="15.6" thickTop="1" thickBot="1" x14ac:dyDescent="0.3">
      <c r="A2" s="17" t="str">
        <f ca="1">MID(CELL("filename",A1),FIND("]",CELL("filename",A1))+1,256)</f>
        <v>RAM patch</v>
      </c>
      <c r="B2" s="18"/>
      <c r="C2" s="18"/>
      <c r="D2" s="18">
        <f>COUNTA(B4:B100)</f>
        <v>6</v>
      </c>
      <c r="E2" s="19">
        <f>(COUNTA(F4:F100)-COUNTIF(F4:F100,"N/A"))/D2</f>
        <v>0</v>
      </c>
      <c r="F2" s="19" t="str">
        <f>IF(E2=0,"0%",COUNTIF(F4:F100,"Pass")/(COUNTA(F4:F100)-(COUNTIF(F4:F100,"N/A"))))</f>
        <v>0%</v>
      </c>
      <c r="G2" s="19">
        <f>IF(E2=0,0,1-F2)</f>
        <v>0</v>
      </c>
    </row>
    <row r="3" spans="1:7" x14ac:dyDescent="0.3">
      <c r="A3" s="44" t="s">
        <v>127</v>
      </c>
      <c r="B3" s="13" t="s">
        <v>324</v>
      </c>
      <c r="C3" s="6" t="s">
        <v>325</v>
      </c>
      <c r="D3" s="6" t="s">
        <v>328</v>
      </c>
      <c r="E3" s="6" t="s">
        <v>329</v>
      </c>
      <c r="F3" s="6" t="s">
        <v>93</v>
      </c>
      <c r="G3" s="6" t="s">
        <v>88</v>
      </c>
    </row>
    <row r="4" spans="1:7" ht="28.8" x14ac:dyDescent="0.3">
      <c r="A4" s="4" t="s">
        <v>629</v>
      </c>
      <c r="B4" s="4" t="s">
        <v>756</v>
      </c>
      <c r="C4" s="2" t="s">
        <v>757</v>
      </c>
      <c r="D4" s="10" t="s">
        <v>758</v>
      </c>
      <c r="E4" s="4" t="s">
        <v>759</v>
      </c>
      <c r="F4" s="14"/>
      <c r="G4" s="8"/>
    </row>
    <row r="5" spans="1:7" ht="43.2" x14ac:dyDescent="0.3">
      <c r="A5" s="4" t="s">
        <v>634</v>
      </c>
      <c r="B5" s="4" t="s">
        <v>756</v>
      </c>
      <c r="C5" s="2" t="s">
        <v>760</v>
      </c>
      <c r="D5" s="10" t="s">
        <v>761</v>
      </c>
      <c r="E5" s="4" t="s">
        <v>759</v>
      </c>
      <c r="F5" s="14"/>
      <c r="G5" s="8"/>
    </row>
    <row r="6" spans="1:7" ht="43.2" x14ac:dyDescent="0.3">
      <c r="A6" s="4" t="s">
        <v>657</v>
      </c>
      <c r="B6" s="4" t="s">
        <v>756</v>
      </c>
      <c r="C6" s="4" t="s">
        <v>394</v>
      </c>
      <c r="D6" s="10" t="s">
        <v>762</v>
      </c>
      <c r="E6" s="4" t="s">
        <v>759</v>
      </c>
      <c r="F6" s="14"/>
      <c r="G6" s="8"/>
    </row>
    <row r="7" spans="1:7" ht="57.6" x14ac:dyDescent="0.3">
      <c r="A7" s="4" t="s">
        <v>660</v>
      </c>
      <c r="B7" s="4" t="s">
        <v>756</v>
      </c>
      <c r="C7" s="4" t="s">
        <v>763</v>
      </c>
      <c r="D7" s="10" t="s">
        <v>764</v>
      </c>
      <c r="E7" s="4" t="s">
        <v>759</v>
      </c>
      <c r="F7" s="14"/>
      <c r="G7" s="8"/>
    </row>
    <row r="8" spans="1:7" ht="43.2" x14ac:dyDescent="0.3">
      <c r="A8" s="4" t="s">
        <v>663</v>
      </c>
      <c r="B8" s="4" t="s">
        <v>756</v>
      </c>
      <c r="C8" s="4" t="s">
        <v>765</v>
      </c>
      <c r="D8" s="10" t="s">
        <v>766</v>
      </c>
      <c r="E8" s="4" t="s">
        <v>759</v>
      </c>
      <c r="F8" s="14"/>
      <c r="G8" s="8"/>
    </row>
    <row r="9" spans="1:7" ht="43.2" x14ac:dyDescent="0.3">
      <c r="A9" s="4" t="s">
        <v>667</v>
      </c>
      <c r="B9" s="4" t="s">
        <v>756</v>
      </c>
      <c r="C9" s="4" t="s">
        <v>767</v>
      </c>
      <c r="D9" s="10" t="s">
        <v>768</v>
      </c>
      <c r="E9" s="4" t="s">
        <v>759</v>
      </c>
      <c r="F9" s="14"/>
      <c r="G9" s="8"/>
    </row>
    <row r="10" spans="1:7" x14ac:dyDescent="0.3">
      <c r="A10" s="4"/>
      <c r="B10" s="8"/>
      <c r="C10" s="8"/>
      <c r="D10" s="8"/>
      <c r="E10" s="8"/>
      <c r="F10" s="8"/>
      <c r="G10" s="8"/>
    </row>
    <row r="11" spans="1:7" x14ac:dyDescent="0.3">
      <c r="A11" s="4"/>
      <c r="B11" s="8"/>
      <c r="C11" s="8"/>
      <c r="D11" s="8"/>
      <c r="E11" s="8"/>
      <c r="F11" s="8"/>
      <c r="G11" s="8"/>
    </row>
    <row r="12" spans="1:7" x14ac:dyDescent="0.3">
      <c r="A12" s="4"/>
      <c r="B12" s="8"/>
      <c r="C12" s="8"/>
      <c r="D12" s="8"/>
      <c r="E12" s="8"/>
      <c r="F12" s="8"/>
      <c r="G12" s="8"/>
    </row>
  </sheetData>
  <conditionalFormatting sqref="G2">
    <cfRule type="cellIs" dxfId="4" priority="5" operator="greaterThan">
      <formula>0.33</formula>
    </cfRule>
  </conditionalFormatting>
  <conditionalFormatting sqref="F4:F9">
    <cfRule type="containsText" dxfId="3" priority="2" operator="containsText" text="PASS">
      <formula>NOT(ISERROR(SEARCH("PASS",F4)))</formula>
    </cfRule>
    <cfRule type="containsText" dxfId="2" priority="4" operator="containsText" text="FAIL">
      <formula>NOT(ISERROR(SEARCH("FAIL",F4)))</formula>
    </cfRule>
  </conditionalFormatting>
  <conditionalFormatting sqref="F4:F9">
    <cfRule type="containsText" dxfId="1" priority="3" operator="containsText" text="N/A">
      <formula>NOT(ISERROR(SEARCH("N/A",F4)))</formula>
    </cfRule>
  </conditionalFormatting>
  <conditionalFormatting sqref="F4:F9">
    <cfRule type="containsText" dxfId="0" priority="1" operator="containsText" text="N/A">
      <formula>NOT(ISERROR(SEARCH("N/A",F4)))</formula>
    </cfRule>
  </conditionalFormatting>
  <dataValidations count="1">
    <dataValidation type="list" allowBlank="1" showInputMessage="1" showErrorMessage="1" sqref="F4:F9">
      <formula1>"PASS,FAIL,N/A"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A11" workbookViewId="0">
      <selection activeCell="D6" sqref="D6"/>
    </sheetView>
  </sheetViews>
  <sheetFormatPr defaultRowHeight="14.4" x14ac:dyDescent="0.3"/>
  <cols>
    <col min="1" max="4" width="30.6640625" customWidth="1"/>
    <col min="5" max="5" width="44.5546875" customWidth="1"/>
    <col min="6" max="6" width="23.109375" customWidth="1"/>
  </cols>
  <sheetData>
    <row r="1" spans="1:17" ht="49.5" customHeight="1" x14ac:dyDescent="0.3">
      <c r="A1" s="202" t="s">
        <v>66</v>
      </c>
      <c r="B1" s="202"/>
      <c r="C1" s="202"/>
      <c r="D1" s="202"/>
      <c r="E1" s="202"/>
      <c r="F1" s="1"/>
      <c r="G1" s="1"/>
      <c r="H1" s="1"/>
      <c r="I1" s="1"/>
      <c r="J1" s="1"/>
      <c r="K1" s="1"/>
      <c r="N1" s="92"/>
      <c r="O1" s="92"/>
      <c r="P1" s="92"/>
      <c r="Q1" s="92"/>
    </row>
    <row r="2" spans="1:17" ht="15" customHeight="1" thickBot="1" x14ac:dyDescent="0.35">
      <c r="A2" s="88"/>
      <c r="B2" s="60"/>
      <c r="C2" s="60"/>
      <c r="D2" s="60"/>
      <c r="E2" s="60"/>
      <c r="F2" s="60"/>
      <c r="G2" s="60"/>
      <c r="H2" s="60"/>
      <c r="I2" s="60"/>
      <c r="J2" s="60"/>
      <c r="K2" s="60"/>
      <c r="M2" s="91"/>
      <c r="N2" s="92"/>
      <c r="O2" s="92"/>
      <c r="P2" s="92"/>
      <c r="Q2" s="92"/>
    </row>
    <row r="3" spans="1:17" ht="30" customHeight="1" x14ac:dyDescent="0.3">
      <c r="A3" s="196" t="s">
        <v>67</v>
      </c>
      <c r="B3" s="197"/>
      <c r="C3" s="198"/>
      <c r="D3" s="60"/>
      <c r="F3" s="195" t="s">
        <v>68</v>
      </c>
      <c r="G3" s="195"/>
      <c r="H3" s="195"/>
      <c r="I3" s="195"/>
      <c r="J3" s="195"/>
      <c r="K3" s="195"/>
      <c r="L3" s="195"/>
      <c r="M3" s="195"/>
      <c r="N3" s="195"/>
      <c r="O3" s="92"/>
      <c r="P3" s="92"/>
      <c r="Q3" s="92"/>
    </row>
    <row r="4" spans="1:17" ht="30" customHeight="1" x14ac:dyDescent="0.3">
      <c r="A4" s="95" t="s">
        <v>69</v>
      </c>
      <c r="B4" s="93" t="s">
        <v>70</v>
      </c>
      <c r="C4" s="96" t="s">
        <v>12</v>
      </c>
      <c r="D4" s="60"/>
      <c r="E4" s="168"/>
      <c r="F4" s="195"/>
      <c r="G4" s="195"/>
      <c r="H4" s="195"/>
      <c r="I4" s="195"/>
      <c r="J4" s="195"/>
      <c r="K4" s="195"/>
      <c r="L4" s="195"/>
      <c r="M4" s="195"/>
      <c r="N4" s="195"/>
      <c r="O4" s="92"/>
      <c r="P4" s="92"/>
      <c r="Q4" s="92"/>
    </row>
    <row r="5" spans="1:17" ht="30" customHeight="1" x14ac:dyDescent="0.3">
      <c r="A5" s="173" t="s">
        <v>9</v>
      </c>
      <c r="B5" s="94"/>
      <c r="C5" s="103"/>
      <c r="D5" s="60"/>
      <c r="E5" s="168"/>
      <c r="F5" s="195"/>
      <c r="G5" s="195"/>
      <c r="H5" s="195"/>
      <c r="I5" s="195"/>
      <c r="J5" s="195"/>
      <c r="K5" s="195"/>
      <c r="L5" s="195"/>
      <c r="M5" s="195"/>
      <c r="N5" s="195"/>
      <c r="O5" s="92"/>
      <c r="P5" s="92"/>
      <c r="Q5" s="92"/>
    </row>
    <row r="6" spans="1:17" ht="30" customHeight="1" x14ac:dyDescent="0.3">
      <c r="A6" s="174" t="s">
        <v>10</v>
      </c>
      <c r="B6" s="94"/>
      <c r="C6" s="110"/>
      <c r="D6" s="60"/>
      <c r="E6" s="168"/>
      <c r="F6" s="195"/>
      <c r="G6" s="195"/>
      <c r="H6" s="195"/>
      <c r="I6" s="195"/>
      <c r="J6" s="195"/>
      <c r="K6" s="195"/>
      <c r="L6" s="195"/>
      <c r="M6" s="195"/>
      <c r="N6" s="195"/>
      <c r="O6" s="92"/>
      <c r="P6" s="92"/>
      <c r="Q6" s="92"/>
    </row>
    <row r="7" spans="1:17" ht="30" customHeight="1" thickBot="1" x14ac:dyDescent="0.35">
      <c r="A7" s="175" t="s">
        <v>11</v>
      </c>
      <c r="B7" s="105"/>
      <c r="C7" s="104"/>
      <c r="D7" s="60"/>
      <c r="E7" s="168"/>
      <c r="F7" s="195"/>
      <c r="G7" s="195"/>
      <c r="H7" s="195"/>
      <c r="I7" s="195"/>
      <c r="J7" s="195"/>
      <c r="K7" s="195"/>
      <c r="L7" s="195"/>
      <c r="M7" s="195"/>
      <c r="N7" s="195"/>
      <c r="O7" s="92"/>
      <c r="P7" s="92"/>
      <c r="Q7" s="92"/>
    </row>
    <row r="8" spans="1:17" ht="30" customHeight="1" thickBot="1" x14ac:dyDescent="0.35">
      <c r="A8" s="88"/>
      <c r="B8" s="60"/>
      <c r="C8" s="60"/>
      <c r="D8" s="7"/>
    </row>
    <row r="9" spans="1:17" ht="30" customHeight="1" x14ac:dyDescent="0.3">
      <c r="A9" s="196" t="s">
        <v>71</v>
      </c>
      <c r="B9" s="197"/>
      <c r="C9" s="197"/>
      <c r="D9" s="198"/>
    </row>
    <row r="10" spans="1:17" ht="30" customHeight="1" x14ac:dyDescent="0.3">
      <c r="A10" s="98" t="s">
        <v>72</v>
      </c>
      <c r="B10" s="170"/>
      <c r="C10" s="169" t="s">
        <v>73</v>
      </c>
      <c r="D10" s="99"/>
    </row>
    <row r="11" spans="1:17" ht="30" customHeight="1" x14ac:dyDescent="0.3">
      <c r="A11" s="98" t="s">
        <v>74</v>
      </c>
      <c r="B11" s="170"/>
      <c r="C11" s="169" t="s">
        <v>75</v>
      </c>
      <c r="D11" s="99"/>
    </row>
    <row r="12" spans="1:17" ht="30" customHeight="1" x14ac:dyDescent="0.3">
      <c r="A12" s="98" t="s">
        <v>76</v>
      </c>
      <c r="B12" s="170"/>
      <c r="C12" s="169" t="s">
        <v>77</v>
      </c>
      <c r="D12" s="99"/>
    </row>
    <row r="13" spans="1:17" ht="30" customHeight="1" x14ac:dyDescent="0.3">
      <c r="A13" s="98" t="s">
        <v>78</v>
      </c>
      <c r="B13" s="170"/>
      <c r="C13" s="169" t="s">
        <v>79</v>
      </c>
      <c r="D13" s="99"/>
    </row>
    <row r="14" spans="1:17" ht="30" customHeight="1" x14ac:dyDescent="0.3">
      <c r="A14" s="98" t="s">
        <v>80</v>
      </c>
      <c r="B14" s="170"/>
      <c r="C14" s="169" t="s">
        <v>81</v>
      </c>
      <c r="D14" s="99"/>
    </row>
    <row r="15" spans="1:17" ht="30" customHeight="1" thickBot="1" x14ac:dyDescent="0.35">
      <c r="A15" s="100" t="s">
        <v>82</v>
      </c>
      <c r="B15" s="171"/>
      <c r="C15" s="172" t="s">
        <v>83</v>
      </c>
      <c r="D15" s="101"/>
    </row>
    <row r="16" spans="1:17" ht="30" customHeight="1" thickBot="1" x14ac:dyDescent="0.35">
      <c r="A16" s="1"/>
      <c r="B16" s="1"/>
    </row>
    <row r="17" spans="1:5" ht="30" customHeight="1" x14ac:dyDescent="0.3">
      <c r="A17" s="203" t="s">
        <v>84</v>
      </c>
      <c r="B17" s="204"/>
      <c r="C17" s="204"/>
      <c r="D17" s="204"/>
      <c r="E17" s="205"/>
    </row>
    <row r="18" spans="1:5" ht="30" customHeight="1" x14ac:dyDescent="0.3">
      <c r="A18" s="97"/>
      <c r="B18" s="50" t="s">
        <v>85</v>
      </c>
      <c r="C18" s="50" t="s">
        <v>86</v>
      </c>
      <c r="D18" s="50" t="s">
        <v>87</v>
      </c>
      <c r="E18" s="102" t="s">
        <v>88</v>
      </c>
    </row>
    <row r="19" spans="1:5" ht="30" customHeight="1" x14ac:dyDescent="0.3">
      <c r="A19" s="98" t="str">
        <f ca="1">AutoTest!A2</f>
        <v>AutoTest</v>
      </c>
      <c r="B19" s="50">
        <f>AutoTest!E2*AutoTest!D2</f>
        <v>0</v>
      </c>
      <c r="C19" s="162" t="str">
        <f>IF(B19=0," ",AutoTest!F2)</f>
        <v xml:space="preserve"> </v>
      </c>
      <c r="D19" s="162" t="str">
        <f>IF(B19=0, " ",AutoTest!G2)</f>
        <v xml:space="preserve"> </v>
      </c>
      <c r="E19" s="102"/>
    </row>
    <row r="20" spans="1:5" ht="30" customHeight="1" x14ac:dyDescent="0.3">
      <c r="A20" s="98" t="str">
        <f ca="1">'Manual Test'!A2</f>
        <v>Manual Test</v>
      </c>
      <c r="B20" s="50">
        <f>'Manual Test'!G2*'Manual Test'!F2</f>
        <v>0</v>
      </c>
      <c r="C20" s="162" t="str">
        <f>IF(B20=0," ",'Manual Test'!H2)</f>
        <v xml:space="preserve"> </v>
      </c>
      <c r="D20" s="162" t="str">
        <f>IF(B20=0, " ",'Manual Test'!I2)</f>
        <v xml:space="preserve"> </v>
      </c>
      <c r="E20" s="103"/>
    </row>
    <row r="21" spans="1:5" ht="30" customHeight="1" x14ac:dyDescent="0.3">
      <c r="A21" s="98" t="str">
        <f ca="1">OIS!A2</f>
        <v>OIS</v>
      </c>
      <c r="B21" s="50" t="str">
        <f>IF(OIS!G2=0,"Not Support",OIS!G2*OIS!F2)</f>
        <v>Not Support</v>
      </c>
      <c r="C21" s="162" t="str">
        <f>IF(OIS!G2=0," ",OIS!H2)</f>
        <v xml:space="preserve"> </v>
      </c>
      <c r="D21" s="162" t="str">
        <f>IF(OIS!G2=0," ",OIS!I2)</f>
        <v xml:space="preserve"> </v>
      </c>
      <c r="E21" s="103"/>
    </row>
    <row r="22" spans="1:5" ht="30" customHeight="1" x14ac:dyDescent="0.3">
      <c r="A22" s="98" t="str">
        <f ca="1">AutoTest_Dual!A2</f>
        <v>AutoTest_Dual</v>
      </c>
      <c r="B22" s="50" t="str">
        <f>IF(AutoTest_Dual!F2=0,"Not Support",AutoTest_Dual!F2*AutoTest_Dual!E2)</f>
        <v>Not Support</v>
      </c>
      <c r="C22" s="162" t="str">
        <f>IF(AutoTest_Dual!F2=0," ",AutoTest_Dual!G2)</f>
        <v xml:space="preserve"> </v>
      </c>
      <c r="D22" s="162" t="str">
        <f>IF(AutoTest_Dual!F2=0," ",AutoTest_Dual!H2)</f>
        <v xml:space="preserve"> </v>
      </c>
      <c r="E22" s="103"/>
    </row>
    <row r="23" spans="1:5" ht="30" customHeight="1" x14ac:dyDescent="0.3">
      <c r="A23" s="98" t="str">
        <f ca="1">'Angle Detection'!A2</f>
        <v>Angle Detection</v>
      </c>
      <c r="B23" s="50" t="str">
        <f>IF('Angle Detection'!F2=0, "Not Support",'Angle Detection'!E2*'Angle Detection'!F2)</f>
        <v>Not Support</v>
      </c>
      <c r="C23" s="162" t="str">
        <f>IF('Angle Detection'!F2=0," ",'Angle Detection'!G2)</f>
        <v xml:space="preserve"> </v>
      </c>
      <c r="D23" s="162" t="str">
        <f>IF('Angle Detection'!F2=0," ",'Angle Detection'!H2)</f>
        <v xml:space="preserve"> </v>
      </c>
      <c r="E23" s="103"/>
    </row>
    <row r="24" spans="1:5" ht="30" customHeight="1" x14ac:dyDescent="0.3">
      <c r="A24" s="98" t="str">
        <f ca="1">'Step Counter'!A2</f>
        <v>Step Counter</v>
      </c>
      <c r="B24" s="50" t="str">
        <f>IF('Step Counter'!F2=0,"Not Support",'Step Counter'!F2*'Step Counter'!E2)</f>
        <v>Not Support</v>
      </c>
      <c r="C24" s="162" t="str">
        <f>IF(B24="Not Support"," ",'Step Counter'!G2)</f>
        <v xml:space="preserve"> </v>
      </c>
      <c r="D24" s="162" t="str">
        <f>IF(B24="Not Support"," ",'Step Counter'!H2)</f>
        <v xml:space="preserve"> </v>
      </c>
      <c r="E24" s="103"/>
    </row>
    <row r="25" spans="1:5" ht="30" customHeight="1" x14ac:dyDescent="0.3">
      <c r="A25" s="98" t="str">
        <f ca="1">'Double TAP'!A2</f>
        <v>Double TAP</v>
      </c>
      <c r="B25" s="50" t="str">
        <f>IF('Double TAP'!F2=0,"Not Support",'Double TAP'!E2*'Double TAP'!F2)</f>
        <v>Not Support</v>
      </c>
      <c r="C25" s="162" t="str">
        <f>IF('Double TAP'!F2=0," ",'Double TAP'!G2)</f>
        <v xml:space="preserve"> </v>
      </c>
      <c r="D25" s="162" t="str">
        <f>IF('Double TAP'!F2=0," ",'Double TAP'!H2)</f>
        <v xml:space="preserve"> </v>
      </c>
      <c r="E25" s="103"/>
    </row>
    <row r="26" spans="1:5" ht="30" customHeight="1" x14ac:dyDescent="0.3">
      <c r="A26" s="98" t="str">
        <f ca="1">'Heart beat'!A2</f>
        <v>Heart beat</v>
      </c>
      <c r="B26" s="50" t="str">
        <f>IF('Heart beat'!F2=0,"Not Support",'Heart beat'!F2*'Heart beat'!E2)</f>
        <v>Not Support</v>
      </c>
      <c r="C26" s="162" t="str">
        <f>IF(B26="Not Support"," ",'Heart beat'!G2)</f>
        <v xml:space="preserve"> </v>
      </c>
      <c r="D26" s="162" t="str">
        <f>IF(B26="Not Support"," ",'Heart beat'!H2)</f>
        <v xml:space="preserve"> </v>
      </c>
      <c r="E26" s="103"/>
    </row>
    <row r="27" spans="1:5" ht="30" customHeight="1" x14ac:dyDescent="0.3">
      <c r="A27" s="98" t="str">
        <f ca="1">CRT!A2</f>
        <v>CRT</v>
      </c>
      <c r="B27" s="50" t="str">
        <f>IF(CRT!F2=0,"Not Support",CRT!E2*CRT!F2)</f>
        <v>Not Support</v>
      </c>
      <c r="C27" s="162" t="str">
        <f>IF(B27="Not Support", " ",CRT!G2)</f>
        <v xml:space="preserve"> </v>
      </c>
      <c r="D27" s="162" t="str">
        <f>IF(B27="Not Support", " ",CRT!H2)</f>
        <v xml:space="preserve"> </v>
      </c>
      <c r="E27" s="103"/>
    </row>
    <row r="28" spans="1:5" ht="30" customHeight="1" x14ac:dyDescent="0.3">
      <c r="A28" s="98" t="s">
        <v>89</v>
      </c>
      <c r="B28" s="50" t="str">
        <f>IF(LOWG!F2=0,"Not Support",LOWG!E2*LOWG!F2)</f>
        <v>Not Support</v>
      </c>
      <c r="C28" s="162" t="str">
        <f>IF(B28=" "," ",LOWG!G2)</f>
        <v xml:space="preserve"> </v>
      </c>
      <c r="D28" s="162" t="str">
        <f>IF(B28=" "," ",LOWG!H2)</f>
        <v xml:space="preserve"> </v>
      </c>
      <c r="E28" s="103"/>
    </row>
    <row r="29" spans="1:5" ht="30" customHeight="1" x14ac:dyDescent="0.3">
      <c r="A29" s="98" t="s">
        <v>90</v>
      </c>
      <c r="B29" s="163" t="str">
        <f>IF('Power State'!D2=0,"Not Support",'Power State'!C2*'Power State'!D2)</f>
        <v>Not Support</v>
      </c>
      <c r="C29" s="162" t="str">
        <f>IF(B29="Not Support"," ",'Power State'!E2)</f>
        <v xml:space="preserve"> </v>
      </c>
      <c r="D29" s="162" t="str">
        <f>IF(B29="Not Support"," ",'Power State'!F2)</f>
        <v xml:space="preserve"> </v>
      </c>
      <c r="E29" s="103"/>
    </row>
    <row r="30" spans="1:5" ht="30" customHeight="1" thickBot="1" x14ac:dyDescent="0.35">
      <c r="A30" s="126" t="str">
        <f ca="1">'RAM patch'!A2</f>
        <v>RAM patch</v>
      </c>
      <c r="B30" s="164" t="str">
        <f>IF('RAM patch'!E2=0,"Not Support",'RAM patch'!D2*'RAM patch'!E2)</f>
        <v>Not Support</v>
      </c>
      <c r="C30" s="165" t="str">
        <f>IF(B30="Not Support"," ",'RAM patch'!F2)</f>
        <v xml:space="preserve"> </v>
      </c>
      <c r="D30" s="165" t="str">
        <f>IF(B30="Not Support"," ",'RAM patch'!G2)</f>
        <v xml:space="preserve"> </v>
      </c>
      <c r="E30" s="127"/>
    </row>
    <row r="31" spans="1:5" ht="30" customHeight="1" thickBot="1" x14ac:dyDescent="0.35">
      <c r="A31" s="53"/>
      <c r="B31" s="51"/>
      <c r="C31" s="52"/>
      <c r="D31" s="52"/>
      <c r="E31" s="51"/>
    </row>
    <row r="32" spans="1:5" ht="30" customHeight="1" x14ac:dyDescent="0.3">
      <c r="A32" s="203" t="s">
        <v>91</v>
      </c>
      <c r="B32" s="204"/>
      <c r="C32" s="204"/>
      <c r="D32" s="204"/>
      <c r="E32" s="205"/>
    </row>
    <row r="33" spans="1:5" ht="30" customHeight="1" x14ac:dyDescent="0.3">
      <c r="A33" s="166"/>
      <c r="B33" s="50" t="s">
        <v>92</v>
      </c>
      <c r="C33" s="50" t="s">
        <v>93</v>
      </c>
      <c r="D33" s="50" t="s">
        <v>94</v>
      </c>
      <c r="E33" s="102" t="s">
        <v>88</v>
      </c>
    </row>
    <row r="34" spans="1:5" ht="61.5" customHeight="1" x14ac:dyDescent="0.3">
      <c r="A34" s="199" t="s">
        <v>95</v>
      </c>
      <c r="B34" s="132" t="s">
        <v>96</v>
      </c>
      <c r="C34" s="20"/>
      <c r="D34" s="20"/>
      <c r="E34" s="176" t="s">
        <v>97</v>
      </c>
    </row>
    <row r="35" spans="1:5" ht="57.75" customHeight="1" x14ac:dyDescent="0.3">
      <c r="A35" s="199"/>
      <c r="B35" s="132" t="s">
        <v>98</v>
      </c>
      <c r="C35" s="20"/>
      <c r="D35" s="20"/>
      <c r="E35" s="176" t="s">
        <v>97</v>
      </c>
    </row>
    <row r="36" spans="1:5" ht="30" customHeight="1" x14ac:dyDescent="0.3">
      <c r="A36" s="200" t="s">
        <v>99</v>
      </c>
      <c r="B36" s="132" t="s">
        <v>100</v>
      </c>
      <c r="C36" s="20"/>
      <c r="D36" s="20"/>
      <c r="E36" s="31"/>
    </row>
    <row r="37" spans="1:5" ht="30" customHeight="1" thickBot="1" x14ac:dyDescent="0.35">
      <c r="A37" s="201"/>
      <c r="B37" s="133" t="s">
        <v>101</v>
      </c>
      <c r="C37" s="33"/>
      <c r="D37" s="33"/>
      <c r="E37" s="34"/>
    </row>
  </sheetData>
  <mergeCells count="8">
    <mergeCell ref="F3:N7"/>
    <mergeCell ref="A9:D9"/>
    <mergeCell ref="A34:A35"/>
    <mergeCell ref="A36:A37"/>
    <mergeCell ref="A1:E1"/>
    <mergeCell ref="A17:E17"/>
    <mergeCell ref="A3:C3"/>
    <mergeCell ref="A32:E32"/>
  </mergeCells>
  <conditionalFormatting sqref="E20 E22:E31">
    <cfRule type="containsText" dxfId="376" priority="49" operator="containsText" text="FAIL">
      <formula>NOT(ISERROR(SEARCH("FAIL",E20)))</formula>
    </cfRule>
    <cfRule type="containsText" dxfId="375" priority="50" operator="containsText" text="PASS">
      <formula>NOT(ISERROR(SEARCH("PASS",E20)))</formula>
    </cfRule>
  </conditionalFormatting>
  <conditionalFormatting sqref="D31">
    <cfRule type="cellIs" dxfId="374" priority="46" operator="greaterThan">
      <formula>0.07</formula>
    </cfRule>
    <cfRule type="cellIs" dxfId="373" priority="48" operator="greaterThan">
      <formula>0</formula>
    </cfRule>
  </conditionalFormatting>
  <conditionalFormatting sqref="C31:D31">
    <cfRule type="cellIs" dxfId="372" priority="47" operator="equal">
      <formula>1</formula>
    </cfRule>
  </conditionalFormatting>
  <conditionalFormatting sqref="C31">
    <cfRule type="cellIs" dxfId="371" priority="45" operator="lessThan">
      <formula>1</formula>
    </cfRule>
  </conditionalFormatting>
  <conditionalFormatting sqref="C31">
    <cfRule type="cellIs" dxfId="370" priority="44" operator="equal">
      <formula>0</formula>
    </cfRule>
  </conditionalFormatting>
  <conditionalFormatting sqref="B28 B30">
    <cfRule type="containsText" dxfId="369" priority="35" operator="containsText" text="N/A">
      <formula>NOT(ISERROR(SEARCH("N/A",B28)))</formula>
    </cfRule>
  </conditionalFormatting>
  <conditionalFormatting sqref="D29 D24 C27:C30 D26:D27 C19:C20 C22:C24">
    <cfRule type="cellIs" dxfId="368" priority="33" operator="equal">
      <formula>1</formula>
    </cfRule>
    <cfRule type="containsText" dxfId="367" priority="34" operator="containsText" text="100%">
      <formula>NOT(ISERROR(SEARCH("100%",C19)))</formula>
    </cfRule>
  </conditionalFormatting>
  <conditionalFormatting sqref="B24:B30">
    <cfRule type="containsText" dxfId="366" priority="24" operator="containsText" text="Not">
      <formula>NOT(ISERROR(SEARCH("Not",B24)))</formula>
    </cfRule>
  </conditionalFormatting>
  <conditionalFormatting sqref="C25">
    <cfRule type="cellIs" dxfId="365" priority="22" operator="equal">
      <formula>1</formula>
    </cfRule>
    <cfRule type="containsText" dxfId="364" priority="23" operator="containsText" text="100%">
      <formula>NOT(ISERROR(SEARCH("100%",C25)))</formula>
    </cfRule>
  </conditionalFormatting>
  <conditionalFormatting sqref="C26">
    <cfRule type="cellIs" dxfId="363" priority="20" operator="equal">
      <formula>1</formula>
    </cfRule>
    <cfRule type="containsText" dxfId="362" priority="21" operator="containsText" text="100%">
      <formula>NOT(ISERROR(SEARCH("100%",C26)))</formula>
    </cfRule>
  </conditionalFormatting>
  <conditionalFormatting sqref="B22:B23">
    <cfRule type="containsText" dxfId="361" priority="19" operator="containsText" text="Not">
      <formula>NOT(ISERROR(SEARCH("Not",B22)))</formula>
    </cfRule>
  </conditionalFormatting>
  <conditionalFormatting sqref="B34:D35">
    <cfRule type="containsText" dxfId="360" priority="17" operator="containsText" text="PASS">
      <formula>NOT(ISERROR(SEARCH("PASS",B34)))</formula>
    </cfRule>
    <cfRule type="containsText" dxfId="359" priority="18" operator="containsText" text="FAIL">
      <formula>NOT(ISERROR(SEARCH("FAIL",B34)))</formula>
    </cfRule>
  </conditionalFormatting>
  <conditionalFormatting sqref="B36:D36">
    <cfRule type="containsText" dxfId="358" priority="15" operator="containsText" text="PASS">
      <formula>NOT(ISERROR(SEARCH("PASS",B36)))</formula>
    </cfRule>
    <cfRule type="containsText" dxfId="357" priority="16" operator="containsText" text="FAIL">
      <formula>NOT(ISERROR(SEARCH("FAIL",B36)))</formula>
    </cfRule>
  </conditionalFormatting>
  <conditionalFormatting sqref="B37:D37">
    <cfRule type="containsText" dxfId="356" priority="13" operator="containsText" text="PASS">
      <formula>NOT(ISERROR(SEARCH("PASS",B37)))</formula>
    </cfRule>
    <cfRule type="containsText" dxfId="355" priority="14" operator="containsText" text="FAIL">
      <formula>NOT(ISERROR(SEARCH("FAIL",B37)))</formula>
    </cfRule>
  </conditionalFormatting>
  <conditionalFormatting sqref="D28">
    <cfRule type="cellIs" dxfId="354" priority="11" operator="equal">
      <formula>1</formula>
    </cfRule>
    <cfRule type="containsText" dxfId="353" priority="12" operator="containsText" text="100%">
      <formula>NOT(ISERROR(SEARCH("100%",D28)))</formula>
    </cfRule>
  </conditionalFormatting>
  <conditionalFormatting sqref="C19:C20 C22:C30">
    <cfRule type="cellIs" dxfId="352" priority="10" operator="equal">
      <formula>1</formula>
    </cfRule>
  </conditionalFormatting>
  <conditionalFormatting sqref="C34:C37">
    <cfRule type="containsText" dxfId="351" priority="7" operator="containsText" text="Not Executed">
      <formula>NOT(ISERROR(SEARCH("Not Executed",C34)))</formula>
    </cfRule>
  </conditionalFormatting>
  <conditionalFormatting sqref="E21">
    <cfRule type="containsText" dxfId="350" priority="5" operator="containsText" text="FAIL">
      <formula>NOT(ISERROR(SEARCH("FAIL",E21)))</formula>
    </cfRule>
    <cfRule type="containsText" dxfId="349" priority="6" operator="containsText" text="PASS">
      <formula>NOT(ISERROR(SEARCH("PASS",E21)))</formula>
    </cfRule>
  </conditionalFormatting>
  <conditionalFormatting sqref="C21">
    <cfRule type="cellIs" dxfId="348" priority="3" operator="equal">
      <formula>1</formula>
    </cfRule>
    <cfRule type="containsText" dxfId="347" priority="4" operator="containsText" text="100%">
      <formula>NOT(ISERROR(SEARCH("100%",C21)))</formula>
    </cfRule>
  </conditionalFormatting>
  <conditionalFormatting sqref="C21">
    <cfRule type="cellIs" dxfId="346" priority="2" operator="equal">
      <formula>1</formula>
    </cfRule>
  </conditionalFormatting>
  <conditionalFormatting sqref="B21">
    <cfRule type="containsText" dxfId="345" priority="1" operator="containsText" text="Not">
      <formula>NOT(ISERROR(SEARCH("Not",B21)))</formula>
    </cfRule>
  </conditionalFormatting>
  <dataValidations count="4">
    <dataValidation type="list" allowBlank="1" showInputMessage="1" showErrorMessage="1" sqref="C34:C37">
      <formula1>"PASS,FAIL,Not Executed"</formula1>
    </dataValidation>
    <dataValidation type="list" allowBlank="1" showInputMessage="1" showErrorMessage="1" sqref="D12:D13">
      <formula1>"Yes,No"</formula1>
    </dataValidation>
    <dataValidation type="list" allowBlank="1" showInputMessage="1" showErrorMessage="1" sqref="B15">
      <formula1>"I2C,I3C,SPI"</formula1>
    </dataValidation>
    <dataValidation type="list" allowBlank="1" showInputMessage="1" showErrorMessage="1" sqref="B11">
      <formula1>"Android O,Android P,Android Q,Android R"</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pane ySplit="1" topLeftCell="A2" activePane="bottomLeft" state="frozen"/>
      <selection pane="bottomLeft" activeCell="F29" sqref="F29"/>
    </sheetView>
  </sheetViews>
  <sheetFormatPr defaultRowHeight="20.100000000000001" customHeight="1" x14ac:dyDescent="0.3"/>
  <cols>
    <col min="1" max="5" width="24.6640625" customWidth="1"/>
    <col min="6" max="6" width="23.33203125" customWidth="1"/>
  </cols>
  <sheetData>
    <row r="1" spans="1:6" ht="30" customHeight="1" thickBot="1" x14ac:dyDescent="0.35">
      <c r="A1" s="209" t="s">
        <v>102</v>
      </c>
      <c r="B1" s="210"/>
      <c r="C1" s="210"/>
      <c r="D1" s="210"/>
      <c r="E1" s="210"/>
      <c r="F1" s="211"/>
    </row>
    <row r="2" spans="1:6" ht="20.100000000000001" customHeight="1" x14ac:dyDescent="0.3">
      <c r="A2" s="206" t="s">
        <v>103</v>
      </c>
      <c r="B2" s="207"/>
      <c r="C2" s="207"/>
      <c r="D2" s="207"/>
      <c r="E2" s="208"/>
      <c r="F2" s="145"/>
    </row>
    <row r="3" spans="1:6" ht="20.100000000000001" customHeight="1" x14ac:dyDescent="0.3">
      <c r="A3" s="148" t="s">
        <v>104</v>
      </c>
      <c r="B3" s="149" t="s">
        <v>105</v>
      </c>
      <c r="C3" s="149" t="s">
        <v>106</v>
      </c>
      <c r="D3" s="149" t="s">
        <v>107</v>
      </c>
      <c r="E3" s="150" t="s">
        <v>108</v>
      </c>
      <c r="F3" s="1"/>
    </row>
    <row r="4" spans="1:6" ht="20.100000000000001" customHeight="1" x14ac:dyDescent="0.3">
      <c r="A4" s="146">
        <v>25</v>
      </c>
      <c r="B4" s="20">
        <f>1000/A4*0%</f>
        <v>0</v>
      </c>
      <c r="C4" s="20">
        <f>1000/A4*180%</f>
        <v>72</v>
      </c>
      <c r="D4" s="20">
        <f>1000/A4*80%</f>
        <v>32</v>
      </c>
      <c r="E4" s="103">
        <f>1000/A4*120%</f>
        <v>48</v>
      </c>
      <c r="F4" s="1"/>
    </row>
    <row r="5" spans="1:6" ht="20.100000000000001" customHeight="1" x14ac:dyDescent="0.3">
      <c r="A5" s="146">
        <v>50</v>
      </c>
      <c r="B5" s="20">
        <f t="shared" ref="B5:B8" si="0">1000/A5*0%</f>
        <v>0</v>
      </c>
      <c r="C5" s="20">
        <f t="shared" ref="C5:C8" si="1">1000/A5*180%</f>
        <v>36</v>
      </c>
      <c r="D5" s="20">
        <f t="shared" ref="D5:D8" si="2">1000/A5*80%</f>
        <v>16</v>
      </c>
      <c r="E5" s="103">
        <f t="shared" ref="E5:E8" si="3">1000/A5*120%</f>
        <v>24</v>
      </c>
      <c r="F5" s="1"/>
    </row>
    <row r="6" spans="1:6" ht="20.100000000000001" customHeight="1" x14ac:dyDescent="0.3">
      <c r="A6" s="146">
        <v>100</v>
      </c>
      <c r="B6" s="20">
        <f t="shared" si="0"/>
        <v>0</v>
      </c>
      <c r="C6" s="20">
        <f t="shared" si="1"/>
        <v>18</v>
      </c>
      <c r="D6" s="20">
        <f t="shared" si="2"/>
        <v>8</v>
      </c>
      <c r="E6" s="103">
        <f t="shared" si="3"/>
        <v>12</v>
      </c>
      <c r="F6" s="1"/>
    </row>
    <row r="7" spans="1:6" ht="20.100000000000001" customHeight="1" x14ac:dyDescent="0.3">
      <c r="A7" s="146">
        <v>200</v>
      </c>
      <c r="B7" s="20">
        <f t="shared" si="0"/>
        <v>0</v>
      </c>
      <c r="C7" s="20">
        <f t="shared" si="1"/>
        <v>9</v>
      </c>
      <c r="D7" s="20">
        <f t="shared" si="2"/>
        <v>4</v>
      </c>
      <c r="E7" s="103">
        <f t="shared" si="3"/>
        <v>6</v>
      </c>
      <c r="F7" s="1"/>
    </row>
    <row r="8" spans="1:6" ht="20.100000000000001" customHeight="1" thickBot="1" x14ac:dyDescent="0.35">
      <c r="A8" s="147">
        <v>400</v>
      </c>
      <c r="B8" s="33">
        <f t="shared" si="0"/>
        <v>0</v>
      </c>
      <c r="C8" s="33">
        <f t="shared" si="1"/>
        <v>4.5</v>
      </c>
      <c r="D8" s="33">
        <f t="shared" si="2"/>
        <v>2</v>
      </c>
      <c r="E8" s="104">
        <f t="shared" si="3"/>
        <v>3</v>
      </c>
      <c r="F8" s="1"/>
    </row>
    <row r="9" spans="1:6" ht="20.100000000000001" customHeight="1" thickBot="1" x14ac:dyDescent="0.35">
      <c r="A9" s="51"/>
      <c r="B9" s="51"/>
      <c r="C9" s="51"/>
      <c r="D9" s="51"/>
      <c r="E9" s="51"/>
      <c r="F9" s="1"/>
    </row>
    <row r="10" spans="1:6" ht="20.100000000000001" customHeight="1" x14ac:dyDescent="0.3">
      <c r="A10" s="206" t="s">
        <v>109</v>
      </c>
      <c r="B10" s="207"/>
      <c r="C10" s="207"/>
      <c r="D10" s="208"/>
    </row>
    <row r="11" spans="1:6" ht="20.100000000000001" customHeight="1" x14ac:dyDescent="0.3">
      <c r="A11" s="148" t="s">
        <v>110</v>
      </c>
      <c r="B11" s="149" t="s">
        <v>111</v>
      </c>
      <c r="C11" s="149" t="s">
        <v>112</v>
      </c>
      <c r="D11" s="150" t="s">
        <v>113</v>
      </c>
    </row>
    <row r="12" spans="1:6" ht="20.100000000000001" customHeight="1" x14ac:dyDescent="0.3">
      <c r="A12" s="151" t="s">
        <v>114</v>
      </c>
      <c r="B12" s="20">
        <f>0-1.5</f>
        <v>-1.5</v>
      </c>
      <c r="C12" s="20">
        <f>0+1.5</f>
        <v>1.5</v>
      </c>
      <c r="D12" s="103">
        <v>0.15695999999999999</v>
      </c>
    </row>
    <row r="13" spans="1:6" ht="20.100000000000001" customHeight="1" x14ac:dyDescent="0.3">
      <c r="A13" s="151" t="s">
        <v>115</v>
      </c>
      <c r="B13" s="20">
        <f>0-1.5</f>
        <v>-1.5</v>
      </c>
      <c r="C13" s="20">
        <f>0+1.5</f>
        <v>1.5</v>
      </c>
      <c r="D13" s="103">
        <v>0.15695999999999999</v>
      </c>
    </row>
    <row r="14" spans="1:6" ht="20.100000000000001" customHeight="1" thickBot="1" x14ac:dyDescent="0.35">
      <c r="A14" s="152" t="s">
        <v>116</v>
      </c>
      <c r="B14" s="33">
        <f>9.8-1.5</f>
        <v>8.3000000000000007</v>
      </c>
      <c r="C14" s="33">
        <f>9.8+1.5</f>
        <v>11.3</v>
      </c>
      <c r="D14" s="104">
        <v>0.15695999999999999</v>
      </c>
    </row>
    <row r="16" spans="1:6" ht="20.100000000000001" customHeight="1" thickBot="1" x14ac:dyDescent="0.35"/>
    <row r="17" spans="1:5" ht="20.100000000000001" customHeight="1" x14ac:dyDescent="0.3">
      <c r="A17" s="206" t="s">
        <v>117</v>
      </c>
      <c r="B17" s="207"/>
      <c r="C17" s="207"/>
      <c r="D17" s="207"/>
      <c r="E17" s="208"/>
    </row>
    <row r="18" spans="1:5" ht="20.100000000000001" customHeight="1" x14ac:dyDescent="0.3">
      <c r="A18" s="148" t="s">
        <v>118</v>
      </c>
      <c r="B18" s="149" t="s">
        <v>105</v>
      </c>
      <c r="C18" s="149" t="s">
        <v>106</v>
      </c>
      <c r="D18" s="149" t="s">
        <v>107</v>
      </c>
      <c r="E18" s="150" t="s">
        <v>108</v>
      </c>
    </row>
    <row r="19" spans="1:5" ht="20.100000000000001" customHeight="1" x14ac:dyDescent="0.3">
      <c r="A19" s="146">
        <v>25</v>
      </c>
      <c r="B19" s="20">
        <f>1000/A19*0%</f>
        <v>0</v>
      </c>
      <c r="C19" s="20">
        <f>1000/A19*180%</f>
        <v>72</v>
      </c>
      <c r="D19" s="20">
        <f>1000/A19*80%</f>
        <v>32</v>
      </c>
      <c r="E19" s="103">
        <f>1000/A19*120%</f>
        <v>48</v>
      </c>
    </row>
    <row r="20" spans="1:5" ht="20.100000000000001" customHeight="1" x14ac:dyDescent="0.3">
      <c r="A20" s="146">
        <v>50</v>
      </c>
      <c r="B20" s="20">
        <f t="shared" ref="B20:B23" si="4">1000/A20*0%</f>
        <v>0</v>
      </c>
      <c r="C20" s="20">
        <f t="shared" ref="C20:C23" si="5">1000/A20*180%</f>
        <v>36</v>
      </c>
      <c r="D20" s="20">
        <f t="shared" ref="D20:D23" si="6">1000/A20*80%</f>
        <v>16</v>
      </c>
      <c r="E20" s="103">
        <f t="shared" ref="E20:E23" si="7">1000/A20*120%</f>
        <v>24</v>
      </c>
    </row>
    <row r="21" spans="1:5" ht="20.100000000000001" customHeight="1" x14ac:dyDescent="0.3">
      <c r="A21" s="146">
        <v>100</v>
      </c>
      <c r="B21" s="20">
        <f t="shared" si="4"/>
        <v>0</v>
      </c>
      <c r="C21" s="20">
        <f t="shared" si="5"/>
        <v>18</v>
      </c>
      <c r="D21" s="20">
        <f t="shared" si="6"/>
        <v>8</v>
      </c>
      <c r="E21" s="103">
        <f t="shared" si="7"/>
        <v>12</v>
      </c>
    </row>
    <row r="22" spans="1:5" ht="20.100000000000001" customHeight="1" x14ac:dyDescent="0.3">
      <c r="A22" s="146">
        <v>200</v>
      </c>
      <c r="B22" s="20">
        <f t="shared" si="4"/>
        <v>0</v>
      </c>
      <c r="C22" s="20">
        <f t="shared" si="5"/>
        <v>9</v>
      </c>
      <c r="D22" s="20">
        <f t="shared" si="6"/>
        <v>4</v>
      </c>
      <c r="E22" s="103">
        <f t="shared" si="7"/>
        <v>6</v>
      </c>
    </row>
    <row r="23" spans="1:5" ht="20.100000000000001" customHeight="1" thickBot="1" x14ac:dyDescent="0.35">
      <c r="A23" s="147">
        <v>400</v>
      </c>
      <c r="B23" s="33">
        <f t="shared" si="4"/>
        <v>0</v>
      </c>
      <c r="C23" s="33">
        <f t="shared" si="5"/>
        <v>4.5</v>
      </c>
      <c r="D23" s="33">
        <f t="shared" si="6"/>
        <v>2</v>
      </c>
      <c r="E23" s="104">
        <f t="shared" si="7"/>
        <v>3</v>
      </c>
    </row>
    <row r="24" spans="1:5" ht="20.100000000000001" customHeight="1" thickBot="1" x14ac:dyDescent="0.35"/>
    <row r="25" spans="1:5" ht="20.100000000000001" customHeight="1" x14ac:dyDescent="0.3">
      <c r="A25" s="206" t="s">
        <v>119</v>
      </c>
      <c r="B25" s="207"/>
      <c r="C25" s="207"/>
      <c r="D25" s="208"/>
    </row>
    <row r="26" spans="1:5" ht="20.100000000000001" customHeight="1" x14ac:dyDescent="0.3">
      <c r="A26" s="148" t="s">
        <v>110</v>
      </c>
      <c r="B26" s="149" t="s">
        <v>120</v>
      </c>
      <c r="C26" s="149" t="s">
        <v>121</v>
      </c>
      <c r="D26" s="150" t="s">
        <v>122</v>
      </c>
    </row>
    <row r="27" spans="1:5" ht="20.100000000000001" customHeight="1" x14ac:dyDescent="0.3">
      <c r="A27" s="151" t="s">
        <v>114</v>
      </c>
      <c r="B27" s="20">
        <f>0-0.872665</f>
        <v>-0.87266500000000002</v>
      </c>
      <c r="C27" s="20">
        <f>0+0.872665</f>
        <v>0.87266500000000002</v>
      </c>
      <c r="D27" s="103">
        <v>9.7739999999999997E-3</v>
      </c>
    </row>
    <row r="28" spans="1:5" ht="20.100000000000001" customHeight="1" x14ac:dyDescent="0.3">
      <c r="A28" s="151" t="s">
        <v>115</v>
      </c>
      <c r="B28" s="20">
        <f t="shared" ref="B28:B29" si="8">0-0.872665</f>
        <v>-0.87266500000000002</v>
      </c>
      <c r="C28" s="20">
        <f t="shared" ref="C28:C29" si="9">0+0.872665</f>
        <v>0.87266500000000002</v>
      </c>
      <c r="D28" s="103">
        <v>9.7739999999999997E-3</v>
      </c>
    </row>
    <row r="29" spans="1:5" ht="20.100000000000001" customHeight="1" thickBot="1" x14ac:dyDescent="0.35">
      <c r="A29" s="152" t="s">
        <v>116</v>
      </c>
      <c r="B29" s="33">
        <f t="shared" si="8"/>
        <v>-0.87266500000000002</v>
      </c>
      <c r="C29" s="33">
        <f t="shared" si="9"/>
        <v>0.87266500000000002</v>
      </c>
      <c r="D29" s="104">
        <v>9.7739999999999997E-3</v>
      </c>
    </row>
  </sheetData>
  <mergeCells count="5">
    <mergeCell ref="A17:E17"/>
    <mergeCell ref="A1:F1"/>
    <mergeCell ref="A2:E2"/>
    <mergeCell ref="A10:D10"/>
    <mergeCell ref="A25:D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81"/>
  <sheetViews>
    <sheetView tabSelected="1" workbookViewId="0">
      <pane ySplit="3" topLeftCell="A4" activePane="bottomLeft" state="frozen"/>
      <selection pane="bottomLeft" activeCell="E29" sqref="E29"/>
    </sheetView>
  </sheetViews>
  <sheetFormatPr defaultRowHeight="14.4" x14ac:dyDescent="0.3"/>
  <cols>
    <col min="1" max="1" width="15.88671875" customWidth="1"/>
    <col min="2" max="2" width="13" customWidth="1"/>
    <col min="3" max="3" width="25.6640625" customWidth="1"/>
    <col min="4" max="4" width="37" customWidth="1"/>
    <col min="5" max="5" width="79.109375" customWidth="1"/>
    <col min="6" max="7" width="24.109375" customWidth="1"/>
  </cols>
  <sheetData>
    <row r="1" spans="1:7" ht="29.4" thickBot="1" x14ac:dyDescent="0.35">
      <c r="A1" s="111" t="s">
        <v>123</v>
      </c>
      <c r="B1" s="112"/>
      <c r="C1" s="113"/>
      <c r="D1" s="112"/>
      <c r="E1" s="112" t="s">
        <v>124</v>
      </c>
      <c r="F1" s="112" t="s">
        <v>125</v>
      </c>
      <c r="G1" s="112" t="s">
        <v>126</v>
      </c>
    </row>
    <row r="2" spans="1:7" ht="15.6" thickTop="1" thickBot="1" x14ac:dyDescent="0.35">
      <c r="A2" s="17" t="str">
        <f ca="1">MID(CELL("filename",A1),FIND("]",CELL("filename",A1))+1,256)</f>
        <v>AutoTest</v>
      </c>
      <c r="B2" s="115"/>
      <c r="C2" s="116"/>
      <c r="D2" s="115">
        <f>COUNTA(A4:A194)</f>
        <v>78</v>
      </c>
      <c r="E2" s="117">
        <f>(COUNTA(F4:F218)-COUNTIF(F4:F218,"N/A"))/D2</f>
        <v>0</v>
      </c>
      <c r="F2" s="117" t="str">
        <f>IF(E2=0,"0%",COUNTIF(F4:F218,"Pass")/(COUNTA(F4:F218)-(COUNTIF(F4:F218,"N/A"))))</f>
        <v>0%</v>
      </c>
      <c r="G2" s="117">
        <f>IF(E2=0,0,1-F2)</f>
        <v>0</v>
      </c>
    </row>
    <row r="3" spans="1:7" x14ac:dyDescent="0.3">
      <c r="A3" s="118" t="s">
        <v>127</v>
      </c>
      <c r="B3" s="119" t="s">
        <v>128</v>
      </c>
      <c r="C3" s="119" t="s">
        <v>129</v>
      </c>
      <c r="D3" s="119" t="s">
        <v>130</v>
      </c>
      <c r="E3" s="120" t="s">
        <v>131</v>
      </c>
      <c r="F3" s="120" t="s">
        <v>93</v>
      </c>
      <c r="G3" s="120" t="s">
        <v>88</v>
      </c>
    </row>
    <row r="4" spans="1:7" ht="32.1" hidden="1" customHeight="1" x14ac:dyDescent="0.3">
      <c r="A4" s="4" t="s">
        <v>132</v>
      </c>
      <c r="B4" s="121" t="s">
        <v>133</v>
      </c>
      <c r="C4" s="122" t="s">
        <v>134</v>
      </c>
      <c r="D4" s="137" t="s">
        <v>135</v>
      </c>
      <c r="E4" s="2" t="s">
        <v>136</v>
      </c>
      <c r="F4" s="14"/>
      <c r="G4" s="4"/>
    </row>
    <row r="5" spans="1:7" ht="32.1" hidden="1" customHeight="1" x14ac:dyDescent="0.3">
      <c r="A5" s="4" t="s">
        <v>137</v>
      </c>
      <c r="B5" s="121" t="s">
        <v>133</v>
      </c>
      <c r="C5" s="122" t="s">
        <v>134</v>
      </c>
      <c r="D5" s="137" t="s">
        <v>138</v>
      </c>
      <c r="E5" s="2" t="s">
        <v>139</v>
      </c>
      <c r="F5" s="14"/>
      <c r="G5" s="4"/>
    </row>
    <row r="6" spans="1:7" ht="32.1" hidden="1" customHeight="1" x14ac:dyDescent="0.3">
      <c r="A6" s="4" t="s">
        <v>140</v>
      </c>
      <c r="B6" s="121" t="s">
        <v>133</v>
      </c>
      <c r="C6" s="122" t="s">
        <v>134</v>
      </c>
      <c r="D6" s="137" t="s">
        <v>141</v>
      </c>
      <c r="E6" s="2" t="s">
        <v>142</v>
      </c>
      <c r="F6" s="14"/>
      <c r="G6" s="4"/>
    </row>
    <row r="7" spans="1:7" ht="32.1" hidden="1" customHeight="1" x14ac:dyDescent="0.3">
      <c r="A7" s="4" t="s">
        <v>143</v>
      </c>
      <c r="B7" s="121" t="s">
        <v>133</v>
      </c>
      <c r="C7" s="122" t="s">
        <v>144</v>
      </c>
      <c r="D7" s="137" t="s">
        <v>145</v>
      </c>
      <c r="E7" s="2" t="s">
        <v>146</v>
      </c>
      <c r="F7" s="14"/>
      <c r="G7" s="4"/>
    </row>
    <row r="8" spans="1:7" ht="32.1" hidden="1" customHeight="1" x14ac:dyDescent="0.3">
      <c r="A8" s="4" t="s">
        <v>147</v>
      </c>
      <c r="B8" s="121" t="s">
        <v>133</v>
      </c>
      <c r="C8" s="122" t="s">
        <v>144</v>
      </c>
      <c r="D8" s="137" t="s">
        <v>148</v>
      </c>
      <c r="E8" s="2" t="s">
        <v>149</v>
      </c>
      <c r="F8" s="14"/>
      <c r="G8" s="4"/>
    </row>
    <row r="9" spans="1:7" ht="32.1" hidden="1" customHeight="1" x14ac:dyDescent="0.3">
      <c r="A9" s="4" t="s">
        <v>150</v>
      </c>
      <c r="B9" s="121" t="s">
        <v>133</v>
      </c>
      <c r="C9" s="122" t="s">
        <v>144</v>
      </c>
      <c r="D9" s="137" t="s">
        <v>151</v>
      </c>
      <c r="E9" s="2" t="s">
        <v>152</v>
      </c>
      <c r="F9" s="14"/>
      <c r="G9" s="4"/>
    </row>
    <row r="10" spans="1:7" ht="32.1" hidden="1" customHeight="1" x14ac:dyDescent="0.3">
      <c r="A10" s="4" t="s">
        <v>153</v>
      </c>
      <c r="B10" s="121" t="s">
        <v>133</v>
      </c>
      <c r="C10" s="122" t="s">
        <v>144</v>
      </c>
      <c r="D10" s="137" t="s">
        <v>154</v>
      </c>
      <c r="E10" s="2" t="s">
        <v>155</v>
      </c>
      <c r="F10" s="14"/>
      <c r="G10" s="4"/>
    </row>
    <row r="11" spans="1:7" ht="32.1" hidden="1" customHeight="1" x14ac:dyDescent="0.3">
      <c r="A11" s="4" t="s">
        <v>156</v>
      </c>
      <c r="B11" s="121" t="s">
        <v>133</v>
      </c>
      <c r="C11" s="122" t="s">
        <v>144</v>
      </c>
      <c r="D11" s="137" t="s">
        <v>157</v>
      </c>
      <c r="E11" s="2" t="s">
        <v>158</v>
      </c>
      <c r="F11" s="14"/>
      <c r="G11" s="4"/>
    </row>
    <row r="12" spans="1:7" ht="32.1" hidden="1" customHeight="1" x14ac:dyDescent="0.3">
      <c r="A12" s="4" t="s">
        <v>159</v>
      </c>
      <c r="B12" s="121" t="s">
        <v>133</v>
      </c>
      <c r="C12" s="122" t="s">
        <v>144</v>
      </c>
      <c r="D12" s="137" t="s">
        <v>160</v>
      </c>
      <c r="E12" s="2" t="s">
        <v>161</v>
      </c>
      <c r="F12" s="14"/>
      <c r="G12" s="4"/>
    </row>
    <row r="13" spans="1:7" ht="32.1" customHeight="1" x14ac:dyDescent="0.3">
      <c r="A13" s="4" t="s">
        <v>162</v>
      </c>
      <c r="B13" s="121" t="s">
        <v>133</v>
      </c>
      <c r="C13" s="123" t="s">
        <v>163</v>
      </c>
      <c r="D13" s="137" t="s">
        <v>164</v>
      </c>
      <c r="E13" s="2" t="s">
        <v>165</v>
      </c>
      <c r="F13" s="14"/>
      <c r="G13" s="4"/>
    </row>
    <row r="14" spans="1:7" ht="32.1" customHeight="1" x14ac:dyDescent="0.3">
      <c r="A14" s="4" t="s">
        <v>166</v>
      </c>
      <c r="B14" s="121" t="s">
        <v>133</v>
      </c>
      <c r="C14" s="123" t="s">
        <v>163</v>
      </c>
      <c r="D14" s="137" t="s">
        <v>167</v>
      </c>
      <c r="E14" s="2" t="s">
        <v>168</v>
      </c>
      <c r="F14" s="14"/>
      <c r="G14" s="4"/>
    </row>
    <row r="15" spans="1:7" ht="32.1" customHeight="1" x14ac:dyDescent="0.3">
      <c r="A15" s="4" t="s">
        <v>169</v>
      </c>
      <c r="B15" s="121" t="s">
        <v>133</v>
      </c>
      <c r="C15" s="123" t="s">
        <v>163</v>
      </c>
      <c r="D15" s="137" t="s">
        <v>170</v>
      </c>
      <c r="E15" s="2" t="s">
        <v>171</v>
      </c>
      <c r="F15" s="14"/>
      <c r="G15" s="4"/>
    </row>
    <row r="16" spans="1:7" ht="32.1" customHeight="1" x14ac:dyDescent="0.3">
      <c r="A16" s="4" t="s">
        <v>172</v>
      </c>
      <c r="B16" s="121" t="s">
        <v>133</v>
      </c>
      <c r="C16" s="123" t="s">
        <v>163</v>
      </c>
      <c r="D16" s="137" t="s">
        <v>173</v>
      </c>
      <c r="E16" s="2" t="s">
        <v>174</v>
      </c>
      <c r="F16" s="14"/>
      <c r="G16" s="4"/>
    </row>
    <row r="17" spans="1:7" ht="32.1" hidden="1" customHeight="1" x14ac:dyDescent="0.3">
      <c r="A17" s="4" t="s">
        <v>175</v>
      </c>
      <c r="B17" s="121" t="s">
        <v>176</v>
      </c>
      <c r="C17" s="122" t="s">
        <v>134</v>
      </c>
      <c r="D17" s="137" t="s">
        <v>135</v>
      </c>
      <c r="E17" s="2" t="s">
        <v>177</v>
      </c>
      <c r="F17" s="14"/>
      <c r="G17" s="4"/>
    </row>
    <row r="18" spans="1:7" ht="32.1" hidden="1" customHeight="1" x14ac:dyDescent="0.3">
      <c r="A18" s="4" t="s">
        <v>178</v>
      </c>
      <c r="B18" s="121" t="s">
        <v>176</v>
      </c>
      <c r="C18" s="122" t="s">
        <v>134</v>
      </c>
      <c r="D18" s="137" t="s">
        <v>179</v>
      </c>
      <c r="E18" s="2" t="s">
        <v>180</v>
      </c>
      <c r="F18" s="14"/>
      <c r="G18" s="4"/>
    </row>
    <row r="19" spans="1:7" ht="32.1" hidden="1" customHeight="1" x14ac:dyDescent="0.3">
      <c r="A19" s="4" t="s">
        <v>181</v>
      </c>
      <c r="B19" s="121" t="s">
        <v>176</v>
      </c>
      <c r="C19" s="122" t="s">
        <v>134</v>
      </c>
      <c r="D19" s="137" t="s">
        <v>141</v>
      </c>
      <c r="E19" s="2" t="s">
        <v>182</v>
      </c>
      <c r="F19" s="14"/>
      <c r="G19" s="4"/>
    </row>
    <row r="20" spans="1:7" ht="32.1" hidden="1" customHeight="1" x14ac:dyDescent="0.3">
      <c r="A20" s="4" t="s">
        <v>183</v>
      </c>
      <c r="B20" s="121" t="s">
        <v>176</v>
      </c>
      <c r="C20" s="122" t="s">
        <v>144</v>
      </c>
      <c r="D20" s="137" t="s">
        <v>145</v>
      </c>
      <c r="E20" s="2" t="s">
        <v>184</v>
      </c>
      <c r="F20" s="14"/>
      <c r="G20" s="4"/>
    </row>
    <row r="21" spans="1:7" ht="32.1" hidden="1" customHeight="1" x14ac:dyDescent="0.3">
      <c r="A21" s="4" t="s">
        <v>185</v>
      </c>
      <c r="B21" s="121" t="s">
        <v>176</v>
      </c>
      <c r="C21" s="122" t="s">
        <v>144</v>
      </c>
      <c r="D21" s="137" t="s">
        <v>148</v>
      </c>
      <c r="E21" s="2" t="s">
        <v>186</v>
      </c>
      <c r="F21" s="14"/>
      <c r="G21" s="4"/>
    </row>
    <row r="22" spans="1:7" ht="32.1" hidden="1" customHeight="1" x14ac:dyDescent="0.3">
      <c r="A22" s="4" t="s">
        <v>187</v>
      </c>
      <c r="B22" s="121" t="s">
        <v>176</v>
      </c>
      <c r="C22" s="122" t="s">
        <v>144</v>
      </c>
      <c r="D22" s="137" t="s">
        <v>151</v>
      </c>
      <c r="E22" s="2" t="s">
        <v>188</v>
      </c>
      <c r="F22" s="14"/>
      <c r="G22" s="4"/>
    </row>
    <row r="23" spans="1:7" ht="32.1" hidden="1" customHeight="1" x14ac:dyDescent="0.3">
      <c r="A23" s="4" t="s">
        <v>189</v>
      </c>
      <c r="B23" s="121" t="s">
        <v>176</v>
      </c>
      <c r="C23" s="122" t="s">
        <v>144</v>
      </c>
      <c r="D23" s="137" t="s">
        <v>154</v>
      </c>
      <c r="E23" s="2" t="s">
        <v>190</v>
      </c>
      <c r="F23" s="14"/>
      <c r="G23" s="4"/>
    </row>
    <row r="24" spans="1:7" ht="32.1" hidden="1" customHeight="1" x14ac:dyDescent="0.3">
      <c r="A24" s="4" t="s">
        <v>191</v>
      </c>
      <c r="B24" s="121" t="s">
        <v>176</v>
      </c>
      <c r="C24" s="122" t="s">
        <v>144</v>
      </c>
      <c r="D24" s="137" t="s">
        <v>157</v>
      </c>
      <c r="E24" s="2" t="s">
        <v>192</v>
      </c>
      <c r="F24" s="14"/>
      <c r="G24" s="4"/>
    </row>
    <row r="25" spans="1:7" ht="32.1" hidden="1" customHeight="1" x14ac:dyDescent="0.3">
      <c r="A25" s="4" t="s">
        <v>193</v>
      </c>
      <c r="B25" s="121" t="s">
        <v>176</v>
      </c>
      <c r="C25" s="122" t="s">
        <v>144</v>
      </c>
      <c r="D25" s="137" t="s">
        <v>160</v>
      </c>
      <c r="E25" s="2" t="s">
        <v>194</v>
      </c>
      <c r="F25" s="14"/>
      <c r="G25" s="4"/>
    </row>
    <row r="26" spans="1:7" ht="32.1" customHeight="1" x14ac:dyDescent="0.3">
      <c r="A26" s="4" t="s">
        <v>195</v>
      </c>
      <c r="B26" s="121" t="s">
        <v>176</v>
      </c>
      <c r="C26" s="123" t="s">
        <v>163</v>
      </c>
      <c r="D26" s="137" t="s">
        <v>196</v>
      </c>
      <c r="E26" s="2" t="s">
        <v>197</v>
      </c>
      <c r="F26" s="14"/>
      <c r="G26" s="4"/>
    </row>
    <row r="27" spans="1:7" ht="32.1" customHeight="1" x14ac:dyDescent="0.3">
      <c r="A27" s="4" t="s">
        <v>198</v>
      </c>
      <c r="B27" s="121" t="s">
        <v>176</v>
      </c>
      <c r="C27" s="123" t="s">
        <v>163</v>
      </c>
      <c r="D27" s="137" t="s">
        <v>199</v>
      </c>
      <c r="E27" s="2" t="s">
        <v>200</v>
      </c>
      <c r="F27" s="14"/>
      <c r="G27" s="4"/>
    </row>
    <row r="28" spans="1:7" ht="32.1" customHeight="1" x14ac:dyDescent="0.3">
      <c r="A28" s="4" t="s">
        <v>201</v>
      </c>
      <c r="B28" s="121" t="s">
        <v>176</v>
      </c>
      <c r="C28" s="123" t="s">
        <v>163</v>
      </c>
      <c r="D28" s="137" t="s">
        <v>202</v>
      </c>
      <c r="E28" s="2" t="s">
        <v>203</v>
      </c>
      <c r="F28" s="14"/>
      <c r="G28" s="4"/>
    </row>
    <row r="29" spans="1:7" ht="32.1" customHeight="1" x14ac:dyDescent="0.3">
      <c r="A29" s="4" t="s">
        <v>204</v>
      </c>
      <c r="B29" s="121" t="s">
        <v>176</v>
      </c>
      <c r="C29" s="123" t="s">
        <v>163</v>
      </c>
      <c r="D29" s="137" t="s">
        <v>205</v>
      </c>
      <c r="E29" s="2" t="s">
        <v>206</v>
      </c>
      <c r="F29" s="14"/>
      <c r="G29" s="4"/>
    </row>
    <row r="30" spans="1:7" ht="32.1" hidden="1" customHeight="1" x14ac:dyDescent="0.3">
      <c r="A30" s="4" t="s">
        <v>207</v>
      </c>
      <c r="B30" s="121" t="s">
        <v>208</v>
      </c>
      <c r="C30" s="122" t="s">
        <v>209</v>
      </c>
      <c r="D30" s="137" t="s">
        <v>210</v>
      </c>
      <c r="E30" s="2" t="s">
        <v>211</v>
      </c>
      <c r="F30" s="14"/>
      <c r="G30" s="4"/>
    </row>
    <row r="31" spans="1:7" ht="32.1" hidden="1" customHeight="1" x14ac:dyDescent="0.3">
      <c r="A31" s="4" t="s">
        <v>212</v>
      </c>
      <c r="B31" s="121" t="s">
        <v>208</v>
      </c>
      <c r="C31" s="122" t="s">
        <v>209</v>
      </c>
      <c r="D31" s="137" t="s">
        <v>213</v>
      </c>
      <c r="E31" s="2" t="s">
        <v>214</v>
      </c>
      <c r="F31" s="14"/>
      <c r="G31" s="4"/>
    </row>
    <row r="32" spans="1:7" ht="32.1" hidden="1" customHeight="1" x14ac:dyDescent="0.3">
      <c r="A32" s="4" t="s">
        <v>215</v>
      </c>
      <c r="B32" s="121" t="s">
        <v>208</v>
      </c>
      <c r="C32" s="122" t="s">
        <v>209</v>
      </c>
      <c r="D32" s="137" t="s">
        <v>216</v>
      </c>
      <c r="E32" s="2" t="s">
        <v>217</v>
      </c>
      <c r="F32" s="14"/>
      <c r="G32" s="4"/>
    </row>
    <row r="33" spans="1:13" ht="32.1" hidden="1" customHeight="1" x14ac:dyDescent="0.3">
      <c r="A33" s="4" t="s">
        <v>218</v>
      </c>
      <c r="B33" s="121" t="s">
        <v>208</v>
      </c>
      <c r="C33" s="122" t="s">
        <v>209</v>
      </c>
      <c r="D33" s="137" t="s">
        <v>219</v>
      </c>
      <c r="E33" s="2" t="s">
        <v>220</v>
      </c>
      <c r="F33" s="14"/>
      <c r="G33" s="4"/>
    </row>
    <row r="34" spans="1:13" ht="32.1" hidden="1" customHeight="1" x14ac:dyDescent="0.3">
      <c r="A34" s="4" t="s">
        <v>221</v>
      </c>
      <c r="B34" s="121" t="s">
        <v>208</v>
      </c>
      <c r="C34" s="122" t="s">
        <v>209</v>
      </c>
      <c r="D34" s="137" t="s">
        <v>222</v>
      </c>
      <c r="E34" s="2" t="s">
        <v>223</v>
      </c>
      <c r="F34" s="14"/>
      <c r="G34" s="4"/>
      <c r="H34" s="4"/>
    </row>
    <row r="35" spans="1:13" ht="32.1" hidden="1" customHeight="1" x14ac:dyDescent="0.3">
      <c r="A35" s="4" t="s">
        <v>224</v>
      </c>
      <c r="B35" s="121" t="s">
        <v>208</v>
      </c>
      <c r="C35" s="122" t="s">
        <v>209</v>
      </c>
      <c r="D35" s="137" t="s">
        <v>225</v>
      </c>
      <c r="E35" s="2" t="s">
        <v>226</v>
      </c>
      <c r="F35" s="14"/>
      <c r="G35" s="4"/>
    </row>
    <row r="36" spans="1:13" ht="32.1" hidden="1" customHeight="1" x14ac:dyDescent="0.3">
      <c r="A36" s="4" t="s">
        <v>227</v>
      </c>
      <c r="B36" s="121" t="s">
        <v>208</v>
      </c>
      <c r="C36" s="122" t="s">
        <v>209</v>
      </c>
      <c r="D36" s="137" t="s">
        <v>228</v>
      </c>
      <c r="E36" s="2" t="s">
        <v>229</v>
      </c>
      <c r="F36" s="14"/>
      <c r="G36" s="4"/>
    </row>
    <row r="37" spans="1:13" ht="32.1" hidden="1" customHeight="1" x14ac:dyDescent="0.3">
      <c r="A37" s="4" t="s">
        <v>230</v>
      </c>
      <c r="B37" s="121" t="s">
        <v>208</v>
      </c>
      <c r="C37" s="122" t="s">
        <v>209</v>
      </c>
      <c r="D37" s="137" t="s">
        <v>231</v>
      </c>
      <c r="E37" s="2" t="s">
        <v>232</v>
      </c>
      <c r="F37" s="14"/>
      <c r="G37" s="4"/>
    </row>
    <row r="38" spans="1:13" s="136" customFormat="1" ht="72" hidden="1" x14ac:dyDescent="0.3">
      <c r="A38" s="134" t="s">
        <v>233</v>
      </c>
      <c r="B38" s="135" t="s">
        <v>208</v>
      </c>
      <c r="C38" s="143" t="s">
        <v>234</v>
      </c>
      <c r="D38" s="140" t="s">
        <v>235</v>
      </c>
      <c r="E38" s="139" t="s">
        <v>236</v>
      </c>
      <c r="F38" s="14"/>
      <c r="G38" s="8"/>
      <c r="H38"/>
      <c r="I38"/>
      <c r="J38"/>
      <c r="K38"/>
      <c r="L38"/>
      <c r="M38"/>
    </row>
    <row r="39" spans="1:13" ht="32.1" hidden="1" customHeight="1" x14ac:dyDescent="0.3">
      <c r="A39" s="4" t="s">
        <v>237</v>
      </c>
      <c r="B39" s="121" t="s">
        <v>133</v>
      </c>
      <c r="C39" s="123" t="s">
        <v>134</v>
      </c>
      <c r="D39" s="137" t="s">
        <v>238</v>
      </c>
      <c r="E39" s="2" t="s">
        <v>136</v>
      </c>
      <c r="F39" s="14"/>
      <c r="G39" s="4"/>
    </row>
    <row r="40" spans="1:13" ht="32.1" hidden="1" customHeight="1" x14ac:dyDescent="0.3">
      <c r="A40" s="4" t="s">
        <v>239</v>
      </c>
      <c r="B40" s="121" t="s">
        <v>133</v>
      </c>
      <c r="C40" s="123" t="s">
        <v>134</v>
      </c>
      <c r="D40" s="137" t="s">
        <v>240</v>
      </c>
      <c r="E40" s="2" t="s">
        <v>139</v>
      </c>
      <c r="F40" s="14"/>
      <c r="G40" s="4"/>
    </row>
    <row r="41" spans="1:13" ht="32.1" hidden="1" customHeight="1" x14ac:dyDescent="0.3">
      <c r="A41" s="4" t="s">
        <v>241</v>
      </c>
      <c r="B41" s="121" t="s">
        <v>133</v>
      </c>
      <c r="C41" s="123" t="s">
        <v>134</v>
      </c>
      <c r="D41" s="123" t="s">
        <v>242</v>
      </c>
      <c r="E41" s="2" t="s">
        <v>142</v>
      </c>
      <c r="F41" s="14"/>
      <c r="G41" s="4"/>
    </row>
    <row r="42" spans="1:13" ht="32.1" hidden="1" customHeight="1" x14ac:dyDescent="0.3">
      <c r="A42" s="4" t="s">
        <v>243</v>
      </c>
      <c r="B42" s="121" t="s">
        <v>133</v>
      </c>
      <c r="C42" s="144" t="s">
        <v>144</v>
      </c>
      <c r="D42" s="142" t="s">
        <v>244</v>
      </c>
      <c r="E42" s="2" t="s">
        <v>146</v>
      </c>
      <c r="F42" s="14"/>
      <c r="G42" s="4"/>
    </row>
    <row r="43" spans="1:13" ht="32.1" hidden="1" customHeight="1" x14ac:dyDescent="0.3">
      <c r="A43" s="4" t="s">
        <v>245</v>
      </c>
      <c r="B43" s="121" t="s">
        <v>133</v>
      </c>
      <c r="C43" s="144" t="s">
        <v>144</v>
      </c>
      <c r="D43" s="142" t="s">
        <v>246</v>
      </c>
      <c r="E43" s="2" t="s">
        <v>149</v>
      </c>
      <c r="F43" s="14"/>
      <c r="G43" s="4"/>
    </row>
    <row r="44" spans="1:13" ht="32.1" hidden="1" customHeight="1" x14ac:dyDescent="0.3">
      <c r="A44" s="4" t="s">
        <v>247</v>
      </c>
      <c r="B44" s="121" t="s">
        <v>176</v>
      </c>
      <c r="C44" s="123" t="s">
        <v>134</v>
      </c>
      <c r="D44" s="137" t="s">
        <v>248</v>
      </c>
      <c r="E44" s="2" t="s">
        <v>177</v>
      </c>
      <c r="F44" s="14"/>
      <c r="G44" s="4"/>
    </row>
    <row r="45" spans="1:13" ht="32.1" hidden="1" customHeight="1" x14ac:dyDescent="0.3">
      <c r="A45" s="4" t="s">
        <v>249</v>
      </c>
      <c r="B45" s="121" t="s">
        <v>176</v>
      </c>
      <c r="C45" s="123" t="s">
        <v>134</v>
      </c>
      <c r="D45" s="137" t="s">
        <v>250</v>
      </c>
      <c r="E45" s="2" t="s">
        <v>180</v>
      </c>
      <c r="F45" s="14"/>
      <c r="G45" s="4"/>
    </row>
    <row r="46" spans="1:13" ht="32.1" hidden="1" customHeight="1" x14ac:dyDescent="0.3">
      <c r="A46" s="4" t="s">
        <v>251</v>
      </c>
      <c r="B46" s="121" t="s">
        <v>176</v>
      </c>
      <c r="C46" s="123" t="s">
        <v>134</v>
      </c>
      <c r="D46" s="123" t="s">
        <v>252</v>
      </c>
      <c r="E46" s="2" t="s">
        <v>182</v>
      </c>
      <c r="F46" s="14"/>
      <c r="G46" s="4"/>
    </row>
    <row r="47" spans="1:13" ht="32.1" hidden="1" customHeight="1" x14ac:dyDescent="0.3">
      <c r="A47" s="4" t="s">
        <v>253</v>
      </c>
      <c r="B47" s="121" t="s">
        <v>176</v>
      </c>
      <c r="C47" s="144" t="s">
        <v>144</v>
      </c>
      <c r="D47" s="142" t="s">
        <v>254</v>
      </c>
      <c r="E47" s="2" t="s">
        <v>184</v>
      </c>
      <c r="F47" s="14"/>
      <c r="G47" s="4"/>
    </row>
    <row r="48" spans="1:13" ht="32.1" hidden="1" customHeight="1" x14ac:dyDescent="0.3">
      <c r="A48" s="4" t="s">
        <v>255</v>
      </c>
      <c r="B48" s="121" t="s">
        <v>176</v>
      </c>
      <c r="C48" s="144" t="s">
        <v>144</v>
      </c>
      <c r="D48" s="142" t="s">
        <v>256</v>
      </c>
      <c r="E48" s="2" t="s">
        <v>186</v>
      </c>
      <c r="F48" s="14"/>
      <c r="G48" s="4"/>
    </row>
    <row r="49" spans="1:15" s="136" customFormat="1" ht="72" hidden="1" x14ac:dyDescent="0.3">
      <c r="A49" s="134" t="s">
        <v>257</v>
      </c>
      <c r="B49" s="135" t="s">
        <v>208</v>
      </c>
      <c r="C49" s="143" t="s">
        <v>234</v>
      </c>
      <c r="D49" s="140" t="s">
        <v>258</v>
      </c>
      <c r="E49" s="139" t="s">
        <v>236</v>
      </c>
      <c r="F49" s="14"/>
      <c r="G49" s="8"/>
      <c r="H49"/>
      <c r="I49"/>
      <c r="J49"/>
      <c r="K49"/>
      <c r="L49"/>
      <c r="M49"/>
      <c r="N49"/>
      <c r="O49"/>
    </row>
    <row r="50" spans="1:15" ht="32.1" hidden="1" customHeight="1" x14ac:dyDescent="0.3">
      <c r="A50" s="4" t="s">
        <v>259</v>
      </c>
      <c r="B50" s="121" t="s">
        <v>133</v>
      </c>
      <c r="C50" s="123" t="s">
        <v>134</v>
      </c>
      <c r="D50" s="137" t="s">
        <v>260</v>
      </c>
      <c r="E50" s="2" t="s">
        <v>136</v>
      </c>
      <c r="F50" s="14"/>
      <c r="G50" s="4"/>
    </row>
    <row r="51" spans="1:15" ht="32.1" hidden="1" customHeight="1" x14ac:dyDescent="0.3">
      <c r="A51" s="4" t="s">
        <v>261</v>
      </c>
      <c r="B51" s="121" t="s">
        <v>133</v>
      </c>
      <c r="C51" s="123" t="s">
        <v>134</v>
      </c>
      <c r="D51" s="137" t="s">
        <v>262</v>
      </c>
      <c r="E51" s="2" t="s">
        <v>139</v>
      </c>
      <c r="F51" s="14"/>
      <c r="G51" s="4"/>
    </row>
    <row r="52" spans="1:15" ht="32.1" hidden="1" customHeight="1" x14ac:dyDescent="0.3">
      <c r="A52" s="4" t="s">
        <v>263</v>
      </c>
      <c r="B52" s="121" t="s">
        <v>133</v>
      </c>
      <c r="C52" s="123" t="s">
        <v>134</v>
      </c>
      <c r="D52" s="123" t="s">
        <v>264</v>
      </c>
      <c r="E52" s="2" t="s">
        <v>142</v>
      </c>
      <c r="F52" s="14"/>
      <c r="G52" s="4"/>
    </row>
    <row r="53" spans="1:15" ht="32.1" hidden="1" customHeight="1" x14ac:dyDescent="0.3">
      <c r="A53" s="4" t="s">
        <v>265</v>
      </c>
      <c r="B53" s="121" t="s">
        <v>133</v>
      </c>
      <c r="C53" s="144" t="s">
        <v>144</v>
      </c>
      <c r="D53" s="142" t="s">
        <v>266</v>
      </c>
      <c r="E53" s="2" t="s">
        <v>146</v>
      </c>
      <c r="F53" s="14"/>
      <c r="G53" s="4"/>
    </row>
    <row r="54" spans="1:15" ht="32.1" hidden="1" customHeight="1" x14ac:dyDescent="0.3">
      <c r="A54" s="4" t="s">
        <v>267</v>
      </c>
      <c r="B54" s="121" t="s">
        <v>133</v>
      </c>
      <c r="C54" s="144" t="s">
        <v>144</v>
      </c>
      <c r="D54" s="142" t="s">
        <v>268</v>
      </c>
      <c r="E54" s="2" t="s">
        <v>149</v>
      </c>
      <c r="F54" s="14"/>
      <c r="G54" s="4"/>
    </row>
    <row r="55" spans="1:15" ht="32.1" hidden="1" customHeight="1" x14ac:dyDescent="0.3">
      <c r="A55" s="4" t="s">
        <v>269</v>
      </c>
      <c r="B55" s="121" t="s">
        <v>176</v>
      </c>
      <c r="C55" s="123" t="s">
        <v>134</v>
      </c>
      <c r="D55" s="137" t="s">
        <v>270</v>
      </c>
      <c r="E55" s="2" t="s">
        <v>177</v>
      </c>
      <c r="F55" s="14"/>
      <c r="G55" s="4"/>
    </row>
    <row r="56" spans="1:15" ht="32.1" hidden="1" customHeight="1" x14ac:dyDescent="0.3">
      <c r="A56" s="4" t="s">
        <v>271</v>
      </c>
      <c r="B56" s="121" t="s">
        <v>176</v>
      </c>
      <c r="C56" s="123" t="s">
        <v>134</v>
      </c>
      <c r="D56" s="137" t="s">
        <v>272</v>
      </c>
      <c r="E56" s="2" t="s">
        <v>180</v>
      </c>
      <c r="F56" s="14"/>
      <c r="G56" s="4"/>
    </row>
    <row r="57" spans="1:15" ht="32.1" hidden="1" customHeight="1" x14ac:dyDescent="0.3">
      <c r="A57" s="4" t="s">
        <v>273</v>
      </c>
      <c r="B57" s="121" t="s">
        <v>176</v>
      </c>
      <c r="C57" s="123" t="s">
        <v>134</v>
      </c>
      <c r="D57" s="123" t="s">
        <v>274</v>
      </c>
      <c r="E57" s="2" t="s">
        <v>182</v>
      </c>
      <c r="F57" s="14"/>
      <c r="G57" s="4"/>
    </row>
    <row r="58" spans="1:15" ht="32.1" hidden="1" customHeight="1" x14ac:dyDescent="0.3">
      <c r="A58" s="4" t="s">
        <v>275</v>
      </c>
      <c r="B58" s="121" t="s">
        <v>176</v>
      </c>
      <c r="C58" s="144" t="s">
        <v>144</v>
      </c>
      <c r="D58" s="142" t="s">
        <v>276</v>
      </c>
      <c r="E58" s="2" t="s">
        <v>184</v>
      </c>
      <c r="F58" s="14"/>
      <c r="G58" s="4"/>
    </row>
    <row r="59" spans="1:15" ht="32.1" hidden="1" customHeight="1" x14ac:dyDescent="0.3">
      <c r="A59" s="4" t="s">
        <v>277</v>
      </c>
      <c r="B59" s="121" t="s">
        <v>176</v>
      </c>
      <c r="C59" s="144" t="s">
        <v>144</v>
      </c>
      <c r="D59" s="142" t="s">
        <v>278</v>
      </c>
      <c r="E59" s="2" t="s">
        <v>186</v>
      </c>
      <c r="F59" s="14"/>
      <c r="G59" s="4"/>
    </row>
    <row r="60" spans="1:15" s="136" customFormat="1" ht="72" hidden="1" x14ac:dyDescent="0.3">
      <c r="A60" s="134" t="s">
        <v>279</v>
      </c>
      <c r="B60" s="135" t="s">
        <v>208</v>
      </c>
      <c r="C60" s="143" t="s">
        <v>234</v>
      </c>
      <c r="D60" s="140" t="s">
        <v>280</v>
      </c>
      <c r="E60" s="139" t="s">
        <v>236</v>
      </c>
      <c r="F60" s="14"/>
      <c r="G60" s="8"/>
      <c r="H60"/>
      <c r="I60"/>
      <c r="J60"/>
      <c r="K60"/>
      <c r="L60"/>
      <c r="M60"/>
      <c r="N60"/>
      <c r="O60"/>
    </row>
    <row r="61" spans="1:15" ht="32.1" hidden="1" customHeight="1" x14ac:dyDescent="0.3">
      <c r="A61" s="4" t="s">
        <v>281</v>
      </c>
      <c r="B61" s="121" t="s">
        <v>133</v>
      </c>
      <c r="C61" s="123" t="s">
        <v>134</v>
      </c>
      <c r="D61" s="137" t="s">
        <v>282</v>
      </c>
      <c r="E61" s="2" t="s">
        <v>136</v>
      </c>
      <c r="F61" s="14"/>
      <c r="G61" s="4"/>
    </row>
    <row r="62" spans="1:15" ht="32.1" hidden="1" customHeight="1" x14ac:dyDescent="0.3">
      <c r="A62" s="4" t="s">
        <v>283</v>
      </c>
      <c r="B62" s="121" t="s">
        <v>133</v>
      </c>
      <c r="C62" s="123" t="s">
        <v>134</v>
      </c>
      <c r="D62" s="137" t="s">
        <v>284</v>
      </c>
      <c r="E62" s="2" t="s">
        <v>139</v>
      </c>
      <c r="F62" s="14"/>
      <c r="G62" s="4"/>
    </row>
    <row r="63" spans="1:15" ht="32.1" hidden="1" customHeight="1" x14ac:dyDescent="0.3">
      <c r="A63" s="4" t="s">
        <v>285</v>
      </c>
      <c r="B63" s="121" t="s">
        <v>133</v>
      </c>
      <c r="C63" s="123" t="s">
        <v>134</v>
      </c>
      <c r="D63" s="123" t="s">
        <v>286</v>
      </c>
      <c r="E63" s="2" t="s">
        <v>142</v>
      </c>
      <c r="F63" s="14"/>
      <c r="G63" s="4"/>
    </row>
    <row r="64" spans="1:15" ht="32.1" hidden="1" customHeight="1" x14ac:dyDescent="0.3">
      <c r="A64" s="4" t="s">
        <v>287</v>
      </c>
      <c r="B64" s="121" t="s">
        <v>133</v>
      </c>
      <c r="C64" s="144" t="s">
        <v>144</v>
      </c>
      <c r="D64" s="142" t="s">
        <v>288</v>
      </c>
      <c r="E64" s="2" t="s">
        <v>146</v>
      </c>
      <c r="F64" s="14"/>
      <c r="G64" s="4"/>
    </row>
    <row r="65" spans="1:15" ht="32.1" hidden="1" customHeight="1" x14ac:dyDescent="0.3">
      <c r="A65" s="4" t="s">
        <v>289</v>
      </c>
      <c r="B65" s="121" t="s">
        <v>133</v>
      </c>
      <c r="C65" s="144" t="s">
        <v>144</v>
      </c>
      <c r="D65" s="142" t="s">
        <v>290</v>
      </c>
      <c r="E65" s="2" t="s">
        <v>149</v>
      </c>
      <c r="F65" s="14"/>
      <c r="G65" s="4"/>
    </row>
    <row r="66" spans="1:15" ht="32.1" hidden="1" customHeight="1" x14ac:dyDescent="0.3">
      <c r="A66" s="4" t="s">
        <v>291</v>
      </c>
      <c r="B66" s="121" t="s">
        <v>176</v>
      </c>
      <c r="C66" s="123" t="s">
        <v>134</v>
      </c>
      <c r="D66" s="137" t="s">
        <v>292</v>
      </c>
      <c r="E66" s="2" t="s">
        <v>177</v>
      </c>
      <c r="F66" s="14"/>
      <c r="G66" s="4"/>
    </row>
    <row r="67" spans="1:15" ht="32.1" hidden="1" customHeight="1" x14ac:dyDescent="0.3">
      <c r="A67" s="4" t="s">
        <v>293</v>
      </c>
      <c r="B67" s="121" t="s">
        <v>176</v>
      </c>
      <c r="C67" s="123" t="s">
        <v>134</v>
      </c>
      <c r="D67" s="137" t="s">
        <v>294</v>
      </c>
      <c r="E67" s="2" t="s">
        <v>180</v>
      </c>
      <c r="F67" s="14"/>
      <c r="G67" s="4"/>
    </row>
    <row r="68" spans="1:15" ht="32.1" hidden="1" customHeight="1" x14ac:dyDescent="0.3">
      <c r="A68" s="4" t="s">
        <v>295</v>
      </c>
      <c r="B68" s="121" t="s">
        <v>176</v>
      </c>
      <c r="C68" s="123" t="s">
        <v>134</v>
      </c>
      <c r="D68" s="123" t="s">
        <v>296</v>
      </c>
      <c r="E68" s="2" t="s">
        <v>182</v>
      </c>
      <c r="F68" s="14"/>
      <c r="G68" s="4"/>
    </row>
    <row r="69" spans="1:15" ht="32.1" hidden="1" customHeight="1" x14ac:dyDescent="0.3">
      <c r="A69" s="4" t="s">
        <v>297</v>
      </c>
      <c r="B69" s="121" t="s">
        <v>176</v>
      </c>
      <c r="C69" s="144" t="s">
        <v>144</v>
      </c>
      <c r="D69" s="142" t="s">
        <v>298</v>
      </c>
      <c r="E69" s="2" t="s">
        <v>184</v>
      </c>
      <c r="F69" s="14"/>
      <c r="G69" s="4"/>
    </row>
    <row r="70" spans="1:15" ht="32.1" hidden="1" customHeight="1" x14ac:dyDescent="0.3">
      <c r="A70" s="4" t="s">
        <v>299</v>
      </c>
      <c r="B70" s="121" t="s">
        <v>176</v>
      </c>
      <c r="C70" s="144" t="s">
        <v>144</v>
      </c>
      <c r="D70" s="142" t="s">
        <v>300</v>
      </c>
      <c r="E70" s="2" t="s">
        <v>186</v>
      </c>
      <c r="F70" s="14"/>
      <c r="G70" s="4"/>
    </row>
    <row r="71" spans="1:15" s="136" customFormat="1" ht="72" hidden="1" x14ac:dyDescent="0.3">
      <c r="A71" s="134" t="s">
        <v>301</v>
      </c>
      <c r="B71" s="135" t="s">
        <v>208</v>
      </c>
      <c r="C71" s="143" t="s">
        <v>234</v>
      </c>
      <c r="D71" s="140" t="s">
        <v>302</v>
      </c>
      <c r="E71" s="139" t="s">
        <v>236</v>
      </c>
      <c r="F71" s="14"/>
      <c r="G71" s="8"/>
      <c r="H71"/>
      <c r="I71"/>
      <c r="J71"/>
      <c r="K71"/>
      <c r="L71"/>
      <c r="M71"/>
      <c r="N71"/>
      <c r="O71"/>
    </row>
    <row r="72" spans="1:15" ht="32.1" hidden="1" customHeight="1" x14ac:dyDescent="0.3">
      <c r="A72" s="4" t="s">
        <v>303</v>
      </c>
      <c r="B72" s="121" t="s">
        <v>133</v>
      </c>
      <c r="C72" s="123" t="s">
        <v>134</v>
      </c>
      <c r="D72" s="137" t="s">
        <v>304</v>
      </c>
      <c r="E72" s="2" t="s">
        <v>136</v>
      </c>
      <c r="F72" s="14"/>
      <c r="G72" s="4"/>
    </row>
    <row r="73" spans="1:15" ht="32.1" hidden="1" customHeight="1" x14ac:dyDescent="0.3">
      <c r="A73" s="4" t="s">
        <v>305</v>
      </c>
      <c r="B73" s="121" t="s">
        <v>133</v>
      </c>
      <c r="C73" s="123" t="s">
        <v>134</v>
      </c>
      <c r="D73" s="137" t="s">
        <v>306</v>
      </c>
      <c r="E73" s="2" t="s">
        <v>139</v>
      </c>
      <c r="F73" s="14"/>
      <c r="G73" s="4"/>
    </row>
    <row r="74" spans="1:15" ht="32.1" hidden="1" customHeight="1" x14ac:dyDescent="0.3">
      <c r="A74" s="4" t="s">
        <v>307</v>
      </c>
      <c r="B74" s="121" t="s">
        <v>133</v>
      </c>
      <c r="C74" s="123" t="s">
        <v>134</v>
      </c>
      <c r="D74" s="123" t="s">
        <v>308</v>
      </c>
      <c r="E74" s="2" t="s">
        <v>142</v>
      </c>
      <c r="F74" s="14"/>
      <c r="G74" s="4"/>
    </row>
    <row r="75" spans="1:15" ht="32.1" hidden="1" customHeight="1" x14ac:dyDescent="0.3">
      <c r="A75" s="4" t="s">
        <v>309</v>
      </c>
      <c r="B75" s="121" t="s">
        <v>133</v>
      </c>
      <c r="C75" s="144" t="s">
        <v>144</v>
      </c>
      <c r="D75" s="142" t="s">
        <v>310</v>
      </c>
      <c r="E75" s="2" t="s">
        <v>146</v>
      </c>
      <c r="F75" s="14"/>
      <c r="G75" s="4"/>
    </row>
    <row r="76" spans="1:15" ht="32.1" hidden="1" customHeight="1" x14ac:dyDescent="0.3">
      <c r="A76" s="4" t="s">
        <v>311</v>
      </c>
      <c r="B76" s="121" t="s">
        <v>133</v>
      </c>
      <c r="C76" s="144" t="s">
        <v>144</v>
      </c>
      <c r="D76" s="142" t="s">
        <v>312</v>
      </c>
      <c r="E76" s="2" t="s">
        <v>149</v>
      </c>
      <c r="F76" s="14"/>
      <c r="G76" s="4"/>
    </row>
    <row r="77" spans="1:15" ht="32.1" hidden="1" customHeight="1" x14ac:dyDescent="0.3">
      <c r="A77" s="4" t="s">
        <v>313</v>
      </c>
      <c r="B77" s="121" t="s">
        <v>176</v>
      </c>
      <c r="C77" s="123" t="s">
        <v>134</v>
      </c>
      <c r="D77" s="137" t="s">
        <v>314</v>
      </c>
      <c r="E77" s="2" t="s">
        <v>177</v>
      </c>
      <c r="F77" s="14"/>
      <c r="G77" s="4"/>
    </row>
    <row r="78" spans="1:15" ht="32.1" hidden="1" customHeight="1" x14ac:dyDescent="0.3">
      <c r="A78" s="4" t="s">
        <v>315</v>
      </c>
      <c r="B78" s="121" t="s">
        <v>176</v>
      </c>
      <c r="C78" s="123" t="s">
        <v>134</v>
      </c>
      <c r="D78" s="137" t="s">
        <v>316</v>
      </c>
      <c r="E78" s="2" t="s">
        <v>180</v>
      </c>
      <c r="F78" s="14"/>
      <c r="G78" s="4"/>
    </row>
    <row r="79" spans="1:15" ht="32.1" hidden="1" customHeight="1" x14ac:dyDescent="0.3">
      <c r="A79" s="4" t="s">
        <v>317</v>
      </c>
      <c r="B79" s="121" t="s">
        <v>176</v>
      </c>
      <c r="C79" s="123" t="s">
        <v>134</v>
      </c>
      <c r="D79" s="123" t="s">
        <v>318</v>
      </c>
      <c r="E79" s="2" t="s">
        <v>182</v>
      </c>
      <c r="F79" s="14"/>
      <c r="G79" s="4"/>
    </row>
    <row r="80" spans="1:15" ht="32.1" hidden="1" customHeight="1" x14ac:dyDescent="0.3">
      <c r="A80" s="4" t="s">
        <v>319</v>
      </c>
      <c r="B80" s="121" t="s">
        <v>176</v>
      </c>
      <c r="C80" s="144" t="s">
        <v>144</v>
      </c>
      <c r="D80" s="142" t="s">
        <v>320</v>
      </c>
      <c r="E80" s="2" t="s">
        <v>184</v>
      </c>
      <c r="F80" s="14"/>
      <c r="G80" s="4"/>
    </row>
    <row r="81" spans="1:7" ht="32.1" hidden="1" customHeight="1" x14ac:dyDescent="0.3">
      <c r="A81" s="4" t="s">
        <v>321</v>
      </c>
      <c r="B81" s="121" t="s">
        <v>176</v>
      </c>
      <c r="C81" s="144" t="s">
        <v>144</v>
      </c>
      <c r="D81" s="142" t="s">
        <v>322</v>
      </c>
      <c r="E81" s="2" t="s">
        <v>186</v>
      </c>
      <c r="F81" s="14"/>
      <c r="G81" s="4"/>
    </row>
  </sheetData>
  <autoFilter ref="A3:G81">
    <filterColumn colId="2">
      <filters>
        <filter val="InternalConcurrency"/>
      </filters>
    </filterColumn>
  </autoFilter>
  <conditionalFormatting sqref="F43 F46 F39:F41 F48:F49">
    <cfRule type="containsText" dxfId="344" priority="93" operator="containsText" text="PASS">
      <formula>NOT(ISERROR(SEARCH("PASS",F39)))</formula>
    </cfRule>
    <cfRule type="containsText" dxfId="343" priority="95" operator="containsText" text="FAIL">
      <formula>NOT(ISERROR(SEARCH("FAIL",F39)))</formula>
    </cfRule>
  </conditionalFormatting>
  <conditionalFormatting sqref="F43 F46 F39:F41 F48:F49">
    <cfRule type="containsText" dxfId="342" priority="94" operator="containsText" text="N/A">
      <formula>NOT(ISERROR(SEARCH("N/A",F39)))</formula>
    </cfRule>
  </conditionalFormatting>
  <conditionalFormatting sqref="F43 F46 F39:F41 F48:F49">
    <cfRule type="containsText" dxfId="341" priority="92" operator="containsText" text="N/A">
      <formula>NOT(ISERROR(SEARCH("N/A",F39)))</formula>
    </cfRule>
  </conditionalFormatting>
  <conditionalFormatting sqref="F42">
    <cfRule type="containsText" dxfId="340" priority="89" operator="containsText" text="PASS">
      <formula>NOT(ISERROR(SEARCH("PASS",F42)))</formula>
    </cfRule>
    <cfRule type="containsText" dxfId="339" priority="91" operator="containsText" text="FAIL">
      <formula>NOT(ISERROR(SEARCH("FAIL",F42)))</formula>
    </cfRule>
  </conditionalFormatting>
  <conditionalFormatting sqref="F42">
    <cfRule type="containsText" dxfId="338" priority="90" operator="containsText" text="N/A">
      <formula>NOT(ISERROR(SEARCH("N/A",F42)))</formula>
    </cfRule>
  </conditionalFormatting>
  <conditionalFormatting sqref="F42">
    <cfRule type="containsText" dxfId="337" priority="88" operator="containsText" text="N/A">
      <formula>NOT(ISERROR(SEARCH("N/A",F42)))</formula>
    </cfRule>
  </conditionalFormatting>
  <conditionalFormatting sqref="F45">
    <cfRule type="containsText" dxfId="336" priority="85" operator="containsText" text="PASS">
      <formula>NOT(ISERROR(SEARCH("PASS",F45)))</formula>
    </cfRule>
    <cfRule type="containsText" dxfId="335" priority="87" operator="containsText" text="FAIL">
      <formula>NOT(ISERROR(SEARCH("FAIL",F45)))</formula>
    </cfRule>
  </conditionalFormatting>
  <conditionalFormatting sqref="F45">
    <cfRule type="containsText" dxfId="334" priority="86" operator="containsText" text="N/A">
      <formula>NOT(ISERROR(SEARCH("N/A",F45)))</formula>
    </cfRule>
  </conditionalFormatting>
  <conditionalFormatting sqref="F45">
    <cfRule type="containsText" dxfId="333" priority="84" operator="containsText" text="N/A">
      <formula>NOT(ISERROR(SEARCH("N/A",F45)))</formula>
    </cfRule>
  </conditionalFormatting>
  <conditionalFormatting sqref="F47">
    <cfRule type="containsText" dxfId="332" priority="81" operator="containsText" text="PASS">
      <formula>NOT(ISERROR(SEARCH("PASS",F47)))</formula>
    </cfRule>
    <cfRule type="containsText" dxfId="331" priority="83" operator="containsText" text="FAIL">
      <formula>NOT(ISERROR(SEARCH("FAIL",F47)))</formula>
    </cfRule>
  </conditionalFormatting>
  <conditionalFormatting sqref="F47">
    <cfRule type="containsText" dxfId="330" priority="82" operator="containsText" text="N/A">
      <formula>NOT(ISERROR(SEARCH("N/A",F47)))</formula>
    </cfRule>
  </conditionalFormatting>
  <conditionalFormatting sqref="F47">
    <cfRule type="containsText" dxfId="329" priority="80" operator="containsText" text="N/A">
      <formula>NOT(ISERROR(SEARCH("N/A",F47)))</formula>
    </cfRule>
  </conditionalFormatting>
  <conditionalFormatting sqref="F44">
    <cfRule type="containsText" dxfId="328" priority="77" operator="containsText" text="PASS">
      <formula>NOT(ISERROR(SEARCH("PASS",F44)))</formula>
    </cfRule>
    <cfRule type="containsText" dxfId="327" priority="79" operator="containsText" text="FAIL">
      <formula>NOT(ISERROR(SEARCH("FAIL",F44)))</formula>
    </cfRule>
  </conditionalFormatting>
  <conditionalFormatting sqref="F44">
    <cfRule type="containsText" dxfId="326" priority="78" operator="containsText" text="N/A">
      <formula>NOT(ISERROR(SEARCH("N/A",F44)))</formula>
    </cfRule>
  </conditionalFormatting>
  <conditionalFormatting sqref="F44">
    <cfRule type="containsText" dxfId="325" priority="76" operator="containsText" text="N/A">
      <formula>NOT(ISERROR(SEARCH("N/A",F44)))</formula>
    </cfRule>
  </conditionalFormatting>
  <conditionalFormatting sqref="F54 F57 F50:F52 F59:F60">
    <cfRule type="containsText" dxfId="324" priority="73" operator="containsText" text="PASS">
      <formula>NOT(ISERROR(SEARCH("PASS",F50)))</formula>
    </cfRule>
    <cfRule type="containsText" dxfId="323" priority="75" operator="containsText" text="FAIL">
      <formula>NOT(ISERROR(SEARCH("FAIL",F50)))</formula>
    </cfRule>
  </conditionalFormatting>
  <conditionalFormatting sqref="F54 F57 F50:F52 F59:F60">
    <cfRule type="containsText" dxfId="322" priority="74" operator="containsText" text="N/A">
      <formula>NOT(ISERROR(SEARCH("N/A",F50)))</formula>
    </cfRule>
  </conditionalFormatting>
  <conditionalFormatting sqref="F54 F57 F50:F52 F59:F60">
    <cfRule type="containsText" dxfId="321" priority="72" operator="containsText" text="N/A">
      <formula>NOT(ISERROR(SEARCH("N/A",F50)))</formula>
    </cfRule>
  </conditionalFormatting>
  <conditionalFormatting sqref="F53">
    <cfRule type="containsText" dxfId="320" priority="69" operator="containsText" text="PASS">
      <formula>NOT(ISERROR(SEARCH("PASS",F53)))</formula>
    </cfRule>
    <cfRule type="containsText" dxfId="319" priority="71" operator="containsText" text="FAIL">
      <formula>NOT(ISERROR(SEARCH("FAIL",F53)))</formula>
    </cfRule>
  </conditionalFormatting>
  <conditionalFormatting sqref="F53">
    <cfRule type="containsText" dxfId="318" priority="70" operator="containsText" text="N/A">
      <formula>NOT(ISERROR(SEARCH("N/A",F53)))</formula>
    </cfRule>
  </conditionalFormatting>
  <conditionalFormatting sqref="F53">
    <cfRule type="containsText" dxfId="317" priority="68" operator="containsText" text="N/A">
      <formula>NOT(ISERROR(SEARCH("N/A",F53)))</formula>
    </cfRule>
  </conditionalFormatting>
  <conditionalFormatting sqref="F56">
    <cfRule type="containsText" dxfId="316" priority="65" operator="containsText" text="PASS">
      <formula>NOT(ISERROR(SEARCH("PASS",F56)))</formula>
    </cfRule>
    <cfRule type="containsText" dxfId="315" priority="67" operator="containsText" text="FAIL">
      <formula>NOT(ISERROR(SEARCH("FAIL",F56)))</formula>
    </cfRule>
  </conditionalFormatting>
  <conditionalFormatting sqref="F56">
    <cfRule type="containsText" dxfId="314" priority="66" operator="containsText" text="N/A">
      <formula>NOT(ISERROR(SEARCH("N/A",F56)))</formula>
    </cfRule>
  </conditionalFormatting>
  <conditionalFormatting sqref="F56">
    <cfRule type="containsText" dxfId="313" priority="64" operator="containsText" text="N/A">
      <formula>NOT(ISERROR(SEARCH("N/A",F56)))</formula>
    </cfRule>
  </conditionalFormatting>
  <conditionalFormatting sqref="F58">
    <cfRule type="containsText" dxfId="312" priority="61" operator="containsText" text="PASS">
      <formula>NOT(ISERROR(SEARCH("PASS",F58)))</formula>
    </cfRule>
    <cfRule type="containsText" dxfId="311" priority="63" operator="containsText" text="FAIL">
      <formula>NOT(ISERROR(SEARCH("FAIL",F58)))</formula>
    </cfRule>
  </conditionalFormatting>
  <conditionalFormatting sqref="F58">
    <cfRule type="containsText" dxfId="310" priority="62" operator="containsText" text="N/A">
      <formula>NOT(ISERROR(SEARCH("N/A",F58)))</formula>
    </cfRule>
  </conditionalFormatting>
  <conditionalFormatting sqref="F58">
    <cfRule type="containsText" dxfId="309" priority="60" operator="containsText" text="N/A">
      <formula>NOT(ISERROR(SEARCH("N/A",F58)))</formula>
    </cfRule>
  </conditionalFormatting>
  <conditionalFormatting sqref="F55">
    <cfRule type="containsText" dxfId="308" priority="57" operator="containsText" text="PASS">
      <formula>NOT(ISERROR(SEARCH("PASS",F55)))</formula>
    </cfRule>
    <cfRule type="containsText" dxfId="307" priority="59" operator="containsText" text="FAIL">
      <formula>NOT(ISERROR(SEARCH("FAIL",F55)))</formula>
    </cfRule>
  </conditionalFormatting>
  <conditionalFormatting sqref="F55">
    <cfRule type="containsText" dxfId="306" priority="58" operator="containsText" text="N/A">
      <formula>NOT(ISERROR(SEARCH("N/A",F55)))</formula>
    </cfRule>
  </conditionalFormatting>
  <conditionalFormatting sqref="F55">
    <cfRule type="containsText" dxfId="305" priority="56" operator="containsText" text="N/A">
      <formula>NOT(ISERROR(SEARCH("N/A",F55)))</formula>
    </cfRule>
  </conditionalFormatting>
  <conditionalFormatting sqref="F60">
    <cfRule type="containsText" dxfId="304" priority="53" operator="containsText" text="PASS">
      <formula>NOT(ISERROR(SEARCH("PASS",F60)))</formula>
    </cfRule>
    <cfRule type="containsText" dxfId="303" priority="55" operator="containsText" text="FAIL">
      <formula>NOT(ISERROR(SEARCH("FAIL",F60)))</formula>
    </cfRule>
  </conditionalFormatting>
  <conditionalFormatting sqref="F60">
    <cfRule type="containsText" dxfId="302" priority="54" operator="containsText" text="N/A">
      <formula>NOT(ISERROR(SEARCH("N/A",F60)))</formula>
    </cfRule>
  </conditionalFormatting>
  <conditionalFormatting sqref="F60">
    <cfRule type="containsText" dxfId="301" priority="52" operator="containsText" text="N/A">
      <formula>NOT(ISERROR(SEARCH("N/A",F60)))</formula>
    </cfRule>
  </conditionalFormatting>
  <conditionalFormatting sqref="F65 F68 F61:F63 F70:F71">
    <cfRule type="containsText" dxfId="300" priority="49" operator="containsText" text="PASS">
      <formula>NOT(ISERROR(SEARCH("PASS",F61)))</formula>
    </cfRule>
    <cfRule type="containsText" dxfId="299" priority="51" operator="containsText" text="FAIL">
      <formula>NOT(ISERROR(SEARCH("FAIL",F61)))</formula>
    </cfRule>
  </conditionalFormatting>
  <conditionalFormatting sqref="F65 F68 F61:F63 F70:F71">
    <cfRule type="containsText" dxfId="298" priority="50" operator="containsText" text="N/A">
      <formula>NOT(ISERROR(SEARCH("N/A",F61)))</formula>
    </cfRule>
  </conditionalFormatting>
  <conditionalFormatting sqref="F65 F68 F61:F63 F70:F71">
    <cfRule type="containsText" dxfId="297" priority="48" operator="containsText" text="N/A">
      <formula>NOT(ISERROR(SEARCH("N/A",F61)))</formula>
    </cfRule>
  </conditionalFormatting>
  <conditionalFormatting sqref="F64">
    <cfRule type="containsText" dxfId="296" priority="45" operator="containsText" text="PASS">
      <formula>NOT(ISERROR(SEARCH("PASS",F64)))</formula>
    </cfRule>
    <cfRule type="containsText" dxfId="295" priority="47" operator="containsText" text="FAIL">
      <formula>NOT(ISERROR(SEARCH("FAIL",F64)))</formula>
    </cfRule>
  </conditionalFormatting>
  <conditionalFormatting sqref="F64">
    <cfRule type="containsText" dxfId="294" priority="46" operator="containsText" text="N/A">
      <formula>NOT(ISERROR(SEARCH("N/A",F64)))</formula>
    </cfRule>
  </conditionalFormatting>
  <conditionalFormatting sqref="F64">
    <cfRule type="containsText" dxfId="293" priority="44" operator="containsText" text="N/A">
      <formula>NOT(ISERROR(SEARCH("N/A",F64)))</formula>
    </cfRule>
  </conditionalFormatting>
  <conditionalFormatting sqref="F67">
    <cfRule type="containsText" dxfId="292" priority="41" operator="containsText" text="PASS">
      <formula>NOT(ISERROR(SEARCH("PASS",F67)))</formula>
    </cfRule>
    <cfRule type="containsText" dxfId="291" priority="43" operator="containsText" text="FAIL">
      <formula>NOT(ISERROR(SEARCH("FAIL",F67)))</formula>
    </cfRule>
  </conditionalFormatting>
  <conditionalFormatting sqref="F67">
    <cfRule type="containsText" dxfId="290" priority="42" operator="containsText" text="N/A">
      <formula>NOT(ISERROR(SEARCH("N/A",F67)))</formula>
    </cfRule>
  </conditionalFormatting>
  <conditionalFormatting sqref="F67">
    <cfRule type="containsText" dxfId="289" priority="40" operator="containsText" text="N/A">
      <formula>NOT(ISERROR(SEARCH("N/A",F67)))</formula>
    </cfRule>
  </conditionalFormatting>
  <conditionalFormatting sqref="F69">
    <cfRule type="containsText" dxfId="288" priority="37" operator="containsText" text="PASS">
      <formula>NOT(ISERROR(SEARCH("PASS",F69)))</formula>
    </cfRule>
    <cfRule type="containsText" dxfId="287" priority="39" operator="containsText" text="FAIL">
      <formula>NOT(ISERROR(SEARCH("FAIL",F69)))</formula>
    </cfRule>
  </conditionalFormatting>
  <conditionalFormatting sqref="F69">
    <cfRule type="containsText" dxfId="286" priority="38" operator="containsText" text="N/A">
      <formula>NOT(ISERROR(SEARCH("N/A",F69)))</formula>
    </cfRule>
  </conditionalFormatting>
  <conditionalFormatting sqref="F69">
    <cfRule type="containsText" dxfId="285" priority="36" operator="containsText" text="N/A">
      <formula>NOT(ISERROR(SEARCH("N/A",F69)))</formula>
    </cfRule>
  </conditionalFormatting>
  <conditionalFormatting sqref="F66">
    <cfRule type="containsText" dxfId="284" priority="33" operator="containsText" text="PASS">
      <formula>NOT(ISERROR(SEARCH("PASS",F66)))</formula>
    </cfRule>
    <cfRule type="containsText" dxfId="283" priority="35" operator="containsText" text="FAIL">
      <formula>NOT(ISERROR(SEARCH("FAIL",F66)))</formula>
    </cfRule>
  </conditionalFormatting>
  <conditionalFormatting sqref="F66">
    <cfRule type="containsText" dxfId="282" priority="34" operator="containsText" text="N/A">
      <formula>NOT(ISERROR(SEARCH("N/A",F66)))</formula>
    </cfRule>
  </conditionalFormatting>
  <conditionalFormatting sqref="F66">
    <cfRule type="containsText" dxfId="281" priority="32" operator="containsText" text="N/A">
      <formula>NOT(ISERROR(SEARCH("N/A",F66)))</formula>
    </cfRule>
  </conditionalFormatting>
  <conditionalFormatting sqref="F71">
    <cfRule type="containsText" dxfId="280" priority="29" operator="containsText" text="PASS">
      <formula>NOT(ISERROR(SEARCH("PASS",F71)))</formula>
    </cfRule>
    <cfRule type="containsText" dxfId="279" priority="31" operator="containsText" text="FAIL">
      <formula>NOT(ISERROR(SEARCH("FAIL",F71)))</formula>
    </cfRule>
  </conditionalFormatting>
  <conditionalFormatting sqref="F71">
    <cfRule type="containsText" dxfId="278" priority="30" operator="containsText" text="N/A">
      <formula>NOT(ISERROR(SEARCH("N/A",F71)))</formula>
    </cfRule>
  </conditionalFormatting>
  <conditionalFormatting sqref="F71">
    <cfRule type="containsText" dxfId="277" priority="28" operator="containsText" text="N/A">
      <formula>NOT(ISERROR(SEARCH("N/A",F71)))</formula>
    </cfRule>
  </conditionalFormatting>
  <conditionalFormatting sqref="F76 F81 F79 F72:F74">
    <cfRule type="containsText" dxfId="276" priority="25" operator="containsText" text="PASS">
      <formula>NOT(ISERROR(SEARCH("PASS",F72)))</formula>
    </cfRule>
    <cfRule type="containsText" dxfId="275" priority="27" operator="containsText" text="FAIL">
      <formula>NOT(ISERROR(SEARCH("FAIL",F72)))</formula>
    </cfRule>
  </conditionalFormatting>
  <conditionalFormatting sqref="F76 F81 F79 F72:F74">
    <cfRule type="containsText" dxfId="274" priority="26" operator="containsText" text="N/A">
      <formula>NOT(ISERROR(SEARCH("N/A",F72)))</formula>
    </cfRule>
  </conditionalFormatting>
  <conditionalFormatting sqref="F76 F81 F79 F72:F74">
    <cfRule type="containsText" dxfId="273" priority="24" operator="containsText" text="N/A">
      <formula>NOT(ISERROR(SEARCH("N/A",F72)))</formula>
    </cfRule>
  </conditionalFormatting>
  <conditionalFormatting sqref="F75">
    <cfRule type="containsText" dxfId="272" priority="21" operator="containsText" text="PASS">
      <formula>NOT(ISERROR(SEARCH("PASS",F75)))</formula>
    </cfRule>
    <cfRule type="containsText" dxfId="271" priority="23" operator="containsText" text="FAIL">
      <formula>NOT(ISERROR(SEARCH("FAIL",F75)))</formula>
    </cfRule>
  </conditionalFormatting>
  <conditionalFormatting sqref="F75">
    <cfRule type="containsText" dxfId="270" priority="22" operator="containsText" text="N/A">
      <formula>NOT(ISERROR(SEARCH("N/A",F75)))</formula>
    </cfRule>
  </conditionalFormatting>
  <conditionalFormatting sqref="F75">
    <cfRule type="containsText" dxfId="269" priority="20" operator="containsText" text="N/A">
      <formula>NOT(ISERROR(SEARCH("N/A",F75)))</formula>
    </cfRule>
  </conditionalFormatting>
  <conditionalFormatting sqref="F78">
    <cfRule type="containsText" dxfId="268" priority="17" operator="containsText" text="PASS">
      <formula>NOT(ISERROR(SEARCH("PASS",F78)))</formula>
    </cfRule>
    <cfRule type="containsText" dxfId="267" priority="19" operator="containsText" text="FAIL">
      <formula>NOT(ISERROR(SEARCH("FAIL",F78)))</formula>
    </cfRule>
  </conditionalFormatting>
  <conditionalFormatting sqref="F78">
    <cfRule type="containsText" dxfId="266" priority="18" operator="containsText" text="N/A">
      <formula>NOT(ISERROR(SEARCH("N/A",F78)))</formula>
    </cfRule>
  </conditionalFormatting>
  <conditionalFormatting sqref="F78">
    <cfRule type="containsText" dxfId="265" priority="16" operator="containsText" text="N/A">
      <formula>NOT(ISERROR(SEARCH("N/A",F78)))</formula>
    </cfRule>
  </conditionalFormatting>
  <conditionalFormatting sqref="F80">
    <cfRule type="containsText" dxfId="264" priority="13" operator="containsText" text="PASS">
      <formula>NOT(ISERROR(SEARCH("PASS",F80)))</formula>
    </cfRule>
    <cfRule type="containsText" dxfId="263" priority="15" operator="containsText" text="FAIL">
      <formula>NOT(ISERROR(SEARCH("FAIL",F80)))</formula>
    </cfRule>
  </conditionalFormatting>
  <conditionalFormatting sqref="F80">
    <cfRule type="containsText" dxfId="262" priority="14" operator="containsText" text="N/A">
      <formula>NOT(ISERROR(SEARCH("N/A",F80)))</formula>
    </cfRule>
  </conditionalFormatting>
  <conditionalFormatting sqref="F80">
    <cfRule type="containsText" dxfId="261" priority="12" operator="containsText" text="N/A">
      <formula>NOT(ISERROR(SEARCH("N/A",F80)))</formula>
    </cfRule>
  </conditionalFormatting>
  <conditionalFormatting sqref="F77">
    <cfRule type="containsText" dxfId="260" priority="9" operator="containsText" text="PASS">
      <formula>NOT(ISERROR(SEARCH("PASS",F77)))</formula>
    </cfRule>
    <cfRule type="containsText" dxfId="259" priority="11" operator="containsText" text="FAIL">
      <formula>NOT(ISERROR(SEARCH("FAIL",F77)))</formula>
    </cfRule>
  </conditionalFormatting>
  <conditionalFormatting sqref="F77">
    <cfRule type="containsText" dxfId="258" priority="10" operator="containsText" text="N/A">
      <formula>NOT(ISERROR(SEARCH("N/A",F77)))</formula>
    </cfRule>
  </conditionalFormatting>
  <conditionalFormatting sqref="F77">
    <cfRule type="containsText" dxfId="257" priority="8" operator="containsText" text="N/A">
      <formula>NOT(ISERROR(SEARCH("N/A",F77)))</formula>
    </cfRule>
  </conditionalFormatting>
  <conditionalFormatting sqref="G2">
    <cfRule type="cellIs" dxfId="256" priority="7" operator="greaterThan">
      <formula>0.33</formula>
    </cfRule>
  </conditionalFormatting>
  <conditionalFormatting sqref="F4:F34 F37:F38">
    <cfRule type="containsText" dxfId="255" priority="105" operator="containsText" text="PASS">
      <formula>NOT(ISERROR(SEARCH("PASS",#REF!)))</formula>
    </cfRule>
    <cfRule type="containsText" dxfId="254" priority="107" operator="containsText" text="FAIL">
      <formula>NOT(ISERROR(SEARCH("FAIL",#REF!)))</formula>
    </cfRule>
  </conditionalFormatting>
  <conditionalFormatting sqref="F4:F34 F37:F38">
    <cfRule type="containsText" dxfId="253" priority="106" operator="containsText" text="N/A">
      <formula>NOT(ISERROR(SEARCH("N/A",#REF!)))</formula>
    </cfRule>
  </conditionalFormatting>
  <conditionalFormatting sqref="F4:F34 F37:F38">
    <cfRule type="containsText" dxfId="252" priority="104" operator="containsText" text="N/A">
      <formula>NOT(ISERROR(SEARCH("N/A",#REF!)))</formula>
    </cfRule>
  </conditionalFormatting>
  <conditionalFormatting sqref="F35:F36">
    <cfRule type="containsText" dxfId="251" priority="100" operator="containsText" text="PASS">
      <formula>NOT(ISERROR(SEARCH("PASS",#REF!)))</formula>
    </cfRule>
    <cfRule type="containsText" dxfId="250" priority="101" operator="containsText" text="FAIL">
      <formula>NOT(ISERROR(SEARCH("FAIL",#REF!)))</formula>
    </cfRule>
  </conditionalFormatting>
  <conditionalFormatting sqref="F35:F36">
    <cfRule type="containsText" dxfId="249" priority="102" operator="containsText" text="N/A">
      <formula>NOT(ISERROR(SEARCH("N/A",#REF!)))</formula>
    </cfRule>
  </conditionalFormatting>
  <conditionalFormatting sqref="F35:F36">
    <cfRule type="containsText" dxfId="248" priority="103" operator="containsText" text="N/A">
      <formula>NOT(ISERROR(SEARCH("N/A",#REF!)))</formula>
    </cfRule>
  </conditionalFormatting>
  <conditionalFormatting sqref="F4:F81">
    <cfRule type="containsText" dxfId="247" priority="1" operator="containsText" text="FAIL">
      <formula>NOT(ISERROR(SEARCH("FAIL",F4)))</formula>
    </cfRule>
    <cfRule type="containsText" dxfId="246" priority="2" operator="containsText" text="PASS">
      <formula>NOT(ISERROR(SEARCH("PASS",F4)))</formula>
    </cfRule>
  </conditionalFormatting>
  <dataValidations count="1">
    <dataValidation type="list" allowBlank="1" showInputMessage="1" showErrorMessage="1" sqref="F4:F81">
      <formula1>"PASS,FAIL,N/A"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Normal="100" workbookViewId="0">
      <pane ySplit="3" topLeftCell="A10" activePane="bottomLeft" state="frozen"/>
      <selection activeCell="I21" sqref="I21"/>
      <selection pane="bottomLeft" activeCell="F12" sqref="F12"/>
    </sheetView>
  </sheetViews>
  <sheetFormatPr defaultRowHeight="14.4" x14ac:dyDescent="0.3"/>
  <cols>
    <col min="1" max="1" width="15.33203125" customWidth="1"/>
    <col min="2" max="2" width="19" customWidth="1"/>
    <col min="3" max="3" width="22.33203125" customWidth="1"/>
    <col min="4" max="4" width="15.33203125" customWidth="1"/>
    <col min="5" max="5" width="18.5546875" customWidth="1"/>
    <col min="6" max="6" width="77" customWidth="1"/>
    <col min="7" max="7" width="53.109375" customWidth="1"/>
    <col min="8" max="8" width="18.109375" customWidth="1"/>
    <col min="9" max="9" width="25.6640625" customWidth="1"/>
  </cols>
  <sheetData>
    <row r="1" spans="1:9" s="5" customFormat="1" ht="43.8" thickBot="1" x14ac:dyDescent="0.3">
      <c r="A1" s="15" t="s">
        <v>123</v>
      </c>
      <c r="B1" s="16"/>
      <c r="C1" s="16"/>
      <c r="D1" s="16"/>
      <c r="E1" s="16"/>
      <c r="F1" s="16" t="s">
        <v>323</v>
      </c>
      <c r="G1" s="16" t="s">
        <v>124</v>
      </c>
      <c r="H1" s="16" t="s">
        <v>125</v>
      </c>
      <c r="I1" s="16" t="s">
        <v>126</v>
      </c>
    </row>
    <row r="2" spans="1:9" s="5" customFormat="1" ht="15.6" thickTop="1" thickBot="1" x14ac:dyDescent="0.3">
      <c r="A2" s="17" t="str">
        <f ca="1">MID(CELL("filename",A1),FIND("]",CELL("filename",A1))+1,256)</f>
        <v>Manual Test</v>
      </c>
      <c r="B2" s="18"/>
      <c r="C2" s="18"/>
      <c r="D2" s="18"/>
      <c r="E2" s="18"/>
      <c r="F2" s="18">
        <f>COUNTA(B4:B100)</f>
        <v>20</v>
      </c>
      <c r="G2" s="19">
        <f>(COUNTA(H4:H100)-COUNTIF(H4:H100,"N/A"))/F2</f>
        <v>0</v>
      </c>
      <c r="H2" s="19" t="str">
        <f>IF(G2=0,"0%",COUNTIF(H4:H100,"Pass")/(COUNTA(H4:H100)-(COUNTIF(H4:H100,"N/A"))))</f>
        <v>0%</v>
      </c>
      <c r="I2" s="19">
        <f>IF(G2=0,0,1-H2)</f>
        <v>0</v>
      </c>
    </row>
    <row r="3" spans="1:9" ht="28.8" x14ac:dyDescent="0.3">
      <c r="A3" s="44" t="s">
        <v>127</v>
      </c>
      <c r="B3" s="13" t="s">
        <v>324</v>
      </c>
      <c r="C3" s="6" t="s">
        <v>325</v>
      </c>
      <c r="D3" s="6" t="s">
        <v>326</v>
      </c>
      <c r="E3" s="13" t="s">
        <v>327</v>
      </c>
      <c r="F3" s="6" t="s">
        <v>328</v>
      </c>
      <c r="G3" s="6" t="s">
        <v>329</v>
      </c>
      <c r="H3" s="6" t="s">
        <v>93</v>
      </c>
      <c r="I3" s="6" t="s">
        <v>88</v>
      </c>
    </row>
    <row r="4" spans="1:9" ht="57.6" x14ac:dyDescent="0.3">
      <c r="A4" s="4" t="s">
        <v>330</v>
      </c>
      <c r="B4" s="4" t="s">
        <v>331</v>
      </c>
      <c r="C4" s="4" t="s">
        <v>332</v>
      </c>
      <c r="D4" s="59">
        <v>1</v>
      </c>
      <c r="E4" s="2" t="s">
        <v>333</v>
      </c>
      <c r="F4" s="2" t="s">
        <v>334</v>
      </c>
      <c r="G4" s="2" t="s">
        <v>335</v>
      </c>
      <c r="H4" s="14"/>
      <c r="I4" s="8"/>
    </row>
    <row r="5" spans="1:9" ht="28.8" x14ac:dyDescent="0.3">
      <c r="A5" s="4" t="s">
        <v>336</v>
      </c>
      <c r="B5" s="4" t="s">
        <v>331</v>
      </c>
      <c r="C5" s="1" t="s">
        <v>332</v>
      </c>
      <c r="D5" s="59">
        <v>1</v>
      </c>
      <c r="E5" s="2" t="s">
        <v>337</v>
      </c>
      <c r="F5" s="2" t="s">
        <v>338</v>
      </c>
      <c r="G5" s="2" t="s">
        <v>339</v>
      </c>
      <c r="H5" s="14"/>
      <c r="I5" s="8"/>
    </row>
    <row r="6" spans="1:9" ht="172.8" x14ac:dyDescent="0.3">
      <c r="A6" s="4" t="s">
        <v>340</v>
      </c>
      <c r="B6" s="4" t="s">
        <v>331</v>
      </c>
      <c r="C6" s="11" t="s">
        <v>341</v>
      </c>
      <c r="D6" s="59">
        <v>2</v>
      </c>
      <c r="E6" s="2" t="s">
        <v>342</v>
      </c>
      <c r="F6" s="2" t="s">
        <v>343</v>
      </c>
      <c r="G6" s="2" t="s">
        <v>344</v>
      </c>
      <c r="H6" s="14"/>
      <c r="I6" s="2"/>
    </row>
    <row r="7" spans="1:9" ht="57.6" x14ac:dyDescent="0.3">
      <c r="A7" s="4" t="s">
        <v>345</v>
      </c>
      <c r="B7" s="4" t="s">
        <v>331</v>
      </c>
      <c r="C7" s="11" t="s">
        <v>332</v>
      </c>
      <c r="D7" s="59">
        <v>2</v>
      </c>
      <c r="E7" s="2" t="s">
        <v>346</v>
      </c>
      <c r="F7" s="2" t="s">
        <v>347</v>
      </c>
      <c r="G7" s="2" t="s">
        <v>348</v>
      </c>
      <c r="H7" s="14"/>
      <c r="I7" s="2"/>
    </row>
    <row r="8" spans="1:9" ht="57.6" x14ac:dyDescent="0.3">
      <c r="A8" s="4" t="s">
        <v>349</v>
      </c>
      <c r="B8" s="4" t="s">
        <v>176</v>
      </c>
      <c r="C8" s="1" t="s">
        <v>332</v>
      </c>
      <c r="D8" s="59">
        <v>1</v>
      </c>
      <c r="E8" s="2" t="s">
        <v>333</v>
      </c>
      <c r="F8" s="2" t="s">
        <v>350</v>
      </c>
      <c r="G8" s="2" t="s">
        <v>335</v>
      </c>
      <c r="H8" s="14"/>
      <c r="I8" s="8"/>
    </row>
    <row r="9" spans="1:9" ht="172.8" x14ac:dyDescent="0.3">
      <c r="A9" s="4" t="s">
        <v>351</v>
      </c>
      <c r="B9" s="4" t="s">
        <v>176</v>
      </c>
      <c r="C9" s="11" t="s">
        <v>341</v>
      </c>
      <c r="D9" s="59">
        <v>2</v>
      </c>
      <c r="E9" s="2" t="s">
        <v>342</v>
      </c>
      <c r="F9" s="2" t="s">
        <v>352</v>
      </c>
      <c r="G9" s="2" t="s">
        <v>353</v>
      </c>
      <c r="H9" s="14"/>
      <c r="I9" s="2"/>
    </row>
    <row r="10" spans="1:9" ht="73.2" x14ac:dyDescent="0.3">
      <c r="A10" s="4" t="s">
        <v>354</v>
      </c>
      <c r="B10" s="4" t="s">
        <v>176</v>
      </c>
      <c r="C10" s="2" t="s">
        <v>355</v>
      </c>
      <c r="D10" s="108">
        <v>2</v>
      </c>
      <c r="E10" s="2" t="s">
        <v>356</v>
      </c>
      <c r="F10" s="2" t="s">
        <v>357</v>
      </c>
      <c r="G10" s="2" t="s">
        <v>358</v>
      </c>
      <c r="H10" s="14"/>
      <c r="I10" s="2"/>
    </row>
    <row r="11" spans="1:9" ht="73.2" x14ac:dyDescent="0.3">
      <c r="A11" s="4" t="s">
        <v>359</v>
      </c>
      <c r="B11" s="4" t="s">
        <v>176</v>
      </c>
      <c r="C11" s="2" t="s">
        <v>360</v>
      </c>
      <c r="D11" s="108">
        <v>2</v>
      </c>
      <c r="E11" s="2" t="s">
        <v>356</v>
      </c>
      <c r="F11" s="2" t="s">
        <v>361</v>
      </c>
      <c r="G11" s="2" t="s">
        <v>362</v>
      </c>
      <c r="H11" s="14"/>
      <c r="I11" s="2"/>
    </row>
    <row r="12" spans="1:9" ht="129.6" x14ac:dyDescent="0.3">
      <c r="A12" s="4" t="s">
        <v>363</v>
      </c>
      <c r="B12" s="2" t="s">
        <v>364</v>
      </c>
      <c r="C12" s="12" t="s">
        <v>365</v>
      </c>
      <c r="D12" s="59">
        <v>1</v>
      </c>
      <c r="E12" s="2" t="s">
        <v>366</v>
      </c>
      <c r="F12" s="3" t="s">
        <v>367</v>
      </c>
      <c r="G12" s="3" t="s">
        <v>368</v>
      </c>
      <c r="H12" s="14"/>
      <c r="I12" s="8"/>
    </row>
    <row r="13" spans="1:9" ht="57.6" x14ac:dyDescent="0.3">
      <c r="A13" s="4" t="s">
        <v>369</v>
      </c>
      <c r="B13" s="2" t="s">
        <v>370</v>
      </c>
      <c r="C13" s="83" t="s">
        <v>371</v>
      </c>
      <c r="D13" s="59">
        <v>1</v>
      </c>
      <c r="E13" s="2" t="s">
        <v>333</v>
      </c>
      <c r="F13" s="84" t="s">
        <v>372</v>
      </c>
      <c r="G13" s="85" t="s">
        <v>373</v>
      </c>
      <c r="H13" s="14"/>
      <c r="I13" s="8"/>
    </row>
    <row r="14" spans="1:9" ht="57.6" x14ac:dyDescent="0.3">
      <c r="A14" s="4" t="s">
        <v>374</v>
      </c>
      <c r="B14" s="2" t="s">
        <v>370</v>
      </c>
      <c r="C14" s="83" t="s">
        <v>375</v>
      </c>
      <c r="D14" s="59">
        <v>1</v>
      </c>
      <c r="E14" s="2" t="s">
        <v>333</v>
      </c>
      <c r="F14" s="2" t="s">
        <v>376</v>
      </c>
      <c r="G14" s="2" t="s">
        <v>377</v>
      </c>
      <c r="H14" s="14"/>
      <c r="I14" s="8"/>
    </row>
    <row r="15" spans="1:9" ht="57.6" x14ac:dyDescent="0.3">
      <c r="A15" s="4" t="s">
        <v>378</v>
      </c>
      <c r="B15" s="2" t="s">
        <v>370</v>
      </c>
      <c r="C15" s="83" t="s">
        <v>379</v>
      </c>
      <c r="D15" s="59">
        <v>2</v>
      </c>
      <c r="E15" s="2" t="s">
        <v>380</v>
      </c>
      <c r="F15" s="83" t="s">
        <v>381</v>
      </c>
      <c r="G15" s="85" t="s">
        <v>382</v>
      </c>
      <c r="H15" s="14"/>
      <c r="I15" s="8"/>
    </row>
    <row r="16" spans="1:9" ht="72" x14ac:dyDescent="0.3">
      <c r="A16" s="4" t="s">
        <v>383</v>
      </c>
      <c r="B16" s="2" t="s">
        <v>370</v>
      </c>
      <c r="C16" s="83" t="s">
        <v>384</v>
      </c>
      <c r="D16" s="59">
        <v>2</v>
      </c>
      <c r="E16" s="2" t="s">
        <v>385</v>
      </c>
      <c r="F16" s="83" t="s">
        <v>386</v>
      </c>
      <c r="G16" s="85" t="s">
        <v>387</v>
      </c>
      <c r="H16" s="14"/>
      <c r="I16" s="8"/>
    </row>
    <row r="17" spans="1:9" ht="43.2" x14ac:dyDescent="0.3">
      <c r="A17" s="4" t="s">
        <v>388</v>
      </c>
      <c r="B17" s="83" t="s">
        <v>389</v>
      </c>
      <c r="C17" s="83" t="s">
        <v>390</v>
      </c>
      <c r="D17" s="59">
        <v>1</v>
      </c>
      <c r="E17" s="2" t="s">
        <v>380</v>
      </c>
      <c r="F17" s="83" t="s">
        <v>391</v>
      </c>
      <c r="G17" s="85" t="s">
        <v>392</v>
      </c>
      <c r="H17" s="14"/>
      <c r="I17" s="8"/>
    </row>
    <row r="18" spans="1:9" ht="57.6" x14ac:dyDescent="0.3">
      <c r="A18" s="4" t="s">
        <v>393</v>
      </c>
      <c r="B18" s="83" t="s">
        <v>389</v>
      </c>
      <c r="C18" s="11" t="s">
        <v>394</v>
      </c>
      <c r="D18" s="59">
        <v>1</v>
      </c>
      <c r="E18" s="2" t="s">
        <v>333</v>
      </c>
      <c r="F18" s="2" t="s">
        <v>395</v>
      </c>
      <c r="G18" s="2" t="s">
        <v>377</v>
      </c>
      <c r="H18" s="14"/>
      <c r="I18" s="8"/>
    </row>
    <row r="19" spans="1:9" ht="43.2" x14ac:dyDescent="0.3">
      <c r="A19" s="4" t="s">
        <v>396</v>
      </c>
      <c r="B19" s="83" t="s">
        <v>389</v>
      </c>
      <c r="C19" s="83" t="s">
        <v>397</v>
      </c>
      <c r="D19" s="59">
        <v>2</v>
      </c>
      <c r="E19" s="86" t="s">
        <v>398</v>
      </c>
      <c r="F19" s="87" t="s">
        <v>399</v>
      </c>
      <c r="G19" s="85" t="s">
        <v>400</v>
      </c>
      <c r="H19" s="14"/>
      <c r="I19" s="8"/>
    </row>
    <row r="20" spans="1:9" ht="57.6" x14ac:dyDescent="0.3">
      <c r="A20" s="4" t="s">
        <v>401</v>
      </c>
      <c r="B20" s="83" t="s">
        <v>402</v>
      </c>
      <c r="C20" s="11" t="s">
        <v>394</v>
      </c>
      <c r="D20" s="59">
        <v>1</v>
      </c>
      <c r="E20" s="2" t="s">
        <v>333</v>
      </c>
      <c r="F20" s="2" t="s">
        <v>403</v>
      </c>
      <c r="G20" s="2" t="s">
        <v>377</v>
      </c>
      <c r="H20" s="14"/>
      <c r="I20" s="8"/>
    </row>
    <row r="21" spans="1:9" ht="100.8" x14ac:dyDescent="0.3">
      <c r="A21" s="4" t="s">
        <v>404</v>
      </c>
      <c r="B21" s="83" t="s">
        <v>402</v>
      </c>
      <c r="C21" s="12" t="s">
        <v>332</v>
      </c>
      <c r="D21" s="59">
        <v>2</v>
      </c>
      <c r="E21" s="2" t="s">
        <v>405</v>
      </c>
      <c r="F21" s="10" t="s">
        <v>406</v>
      </c>
      <c r="G21" s="32" t="s">
        <v>407</v>
      </c>
      <c r="H21" s="14"/>
      <c r="I21" s="8"/>
    </row>
    <row r="22" spans="1:9" ht="86.4" x14ac:dyDescent="0.3">
      <c r="A22" s="4" t="s">
        <v>408</v>
      </c>
      <c r="B22" s="83" t="s">
        <v>402</v>
      </c>
      <c r="C22" s="12" t="s">
        <v>332</v>
      </c>
      <c r="D22" s="59">
        <v>2</v>
      </c>
      <c r="E22" s="2" t="s">
        <v>405</v>
      </c>
      <c r="F22" s="10" t="s">
        <v>409</v>
      </c>
      <c r="G22" s="2" t="s">
        <v>410</v>
      </c>
      <c r="H22" s="14"/>
      <c r="I22" s="8"/>
    </row>
    <row r="23" spans="1:9" ht="158.4" x14ac:dyDescent="0.3">
      <c r="A23" s="4" t="s">
        <v>411</v>
      </c>
      <c r="B23" s="3" t="s">
        <v>208</v>
      </c>
      <c r="C23" s="3" t="s">
        <v>412</v>
      </c>
      <c r="D23" s="128">
        <v>2</v>
      </c>
      <c r="E23" s="3" t="s">
        <v>413</v>
      </c>
      <c r="F23" s="3" t="s">
        <v>414</v>
      </c>
      <c r="G23" s="32" t="s">
        <v>415</v>
      </c>
      <c r="H23" s="14"/>
      <c r="I23" s="8"/>
    </row>
    <row r="24" spans="1:9" x14ac:dyDescent="0.3">
      <c r="A24" s="4"/>
      <c r="B24" s="2"/>
      <c r="C24" s="8"/>
      <c r="D24" s="59"/>
      <c r="E24" s="2"/>
      <c r="F24" s="8"/>
      <c r="G24" s="8"/>
      <c r="H24" s="14"/>
      <c r="I24" s="8"/>
    </row>
    <row r="25" spans="1:9" x14ac:dyDescent="0.3">
      <c r="A25" s="4"/>
      <c r="B25" s="2"/>
      <c r="C25" s="8"/>
      <c r="D25" s="59"/>
      <c r="E25" s="2"/>
      <c r="F25" s="8"/>
      <c r="G25" s="8"/>
      <c r="H25" s="14"/>
      <c r="I25" s="8"/>
    </row>
    <row r="26" spans="1:9" x14ac:dyDescent="0.3">
      <c r="A26" s="4"/>
      <c r="B26" s="2"/>
      <c r="C26" s="8"/>
      <c r="D26" s="59"/>
      <c r="E26" s="2"/>
      <c r="F26" s="8"/>
      <c r="G26" s="8"/>
      <c r="H26" s="14"/>
      <c r="I26" s="8"/>
    </row>
    <row r="27" spans="1:9" x14ac:dyDescent="0.3">
      <c r="A27" s="4"/>
      <c r="B27" s="2"/>
      <c r="C27" s="8"/>
      <c r="D27" s="59"/>
      <c r="E27" s="2"/>
      <c r="F27" s="8"/>
      <c r="G27" s="8"/>
      <c r="H27" s="14"/>
      <c r="I27" s="8"/>
    </row>
    <row r="28" spans="1:9" x14ac:dyDescent="0.3">
      <c r="A28" s="4"/>
      <c r="B28" s="2"/>
      <c r="C28" s="8"/>
      <c r="D28" s="59"/>
      <c r="E28" s="2"/>
      <c r="F28" s="8"/>
      <c r="G28" s="8"/>
      <c r="H28" s="14"/>
      <c r="I28" s="8"/>
    </row>
    <row r="29" spans="1:9" x14ac:dyDescent="0.3">
      <c r="A29" s="4"/>
      <c r="B29" s="2"/>
      <c r="C29" s="8"/>
      <c r="D29" s="59"/>
      <c r="E29" s="2"/>
      <c r="F29" s="8"/>
      <c r="G29" s="8"/>
      <c r="H29" s="14"/>
      <c r="I29" s="8"/>
    </row>
    <row r="30" spans="1:9" x14ac:dyDescent="0.3">
      <c r="A30" s="4"/>
      <c r="B30" s="2"/>
      <c r="C30" s="8"/>
      <c r="D30" s="59"/>
      <c r="E30" s="2"/>
      <c r="F30" s="8"/>
      <c r="G30" s="8"/>
      <c r="H30" s="14"/>
      <c r="I30" s="8"/>
    </row>
    <row r="31" spans="1:9" x14ac:dyDescent="0.3">
      <c r="A31" s="4"/>
      <c r="B31" s="2"/>
      <c r="C31" s="8"/>
      <c r="D31" s="59"/>
      <c r="E31" s="2"/>
      <c r="F31" s="8"/>
      <c r="G31" s="8"/>
      <c r="H31" s="14"/>
      <c r="I31" s="8"/>
    </row>
    <row r="32" spans="1:9" x14ac:dyDescent="0.3">
      <c r="H32" s="14"/>
      <c r="I32" s="8"/>
    </row>
    <row r="33" spans="8:9" x14ac:dyDescent="0.3">
      <c r="H33" s="14"/>
      <c r="I33" s="8"/>
    </row>
    <row r="34" spans="8:9" x14ac:dyDescent="0.3">
      <c r="H34" s="14"/>
      <c r="I34" s="8"/>
    </row>
    <row r="35" spans="8:9" x14ac:dyDescent="0.3">
      <c r="H35" s="14"/>
      <c r="I35" s="8"/>
    </row>
    <row r="36" spans="8:9" x14ac:dyDescent="0.3">
      <c r="H36" s="14"/>
      <c r="I36" s="8"/>
    </row>
    <row r="37" spans="8:9" x14ac:dyDescent="0.3">
      <c r="H37" s="14"/>
      <c r="I37" s="8"/>
    </row>
    <row r="38" spans="8:9" x14ac:dyDescent="0.3">
      <c r="H38" s="14"/>
      <c r="I38" s="8"/>
    </row>
    <row r="39" spans="8:9" x14ac:dyDescent="0.3">
      <c r="H39" s="14"/>
    </row>
    <row r="40" spans="8:9" x14ac:dyDescent="0.3">
      <c r="H40" s="14"/>
    </row>
    <row r="41" spans="8:9" x14ac:dyDescent="0.3">
      <c r="H41" s="14"/>
    </row>
    <row r="42" spans="8:9" x14ac:dyDescent="0.3">
      <c r="H42" s="14"/>
    </row>
    <row r="43" spans="8:9" x14ac:dyDescent="0.3">
      <c r="H43" s="14"/>
    </row>
    <row r="44" spans="8:9" x14ac:dyDescent="0.3">
      <c r="H44" s="14"/>
    </row>
    <row r="45" spans="8:9" x14ac:dyDescent="0.3">
      <c r="H45" s="14"/>
    </row>
    <row r="46" spans="8:9" x14ac:dyDescent="0.3">
      <c r="H46" s="14"/>
    </row>
    <row r="47" spans="8:9" x14ac:dyDescent="0.3">
      <c r="H47" s="14"/>
    </row>
    <row r="48" spans="8:9" x14ac:dyDescent="0.3">
      <c r="H48" s="14"/>
    </row>
    <row r="49" spans="8:8" x14ac:dyDescent="0.3">
      <c r="H49" s="14"/>
    </row>
    <row r="50" spans="8:8" x14ac:dyDescent="0.3">
      <c r="H50" s="14"/>
    </row>
  </sheetData>
  <autoFilter ref="A3:H11"/>
  <conditionalFormatting sqref="H4:H50">
    <cfRule type="containsText" dxfId="245" priority="16" operator="containsText" text="PASS">
      <formula>NOT(ISERROR(SEARCH("PASS",H4)))</formula>
    </cfRule>
    <cfRule type="containsText" dxfId="244" priority="19" operator="containsText" text="FAIL">
      <formula>NOT(ISERROR(SEARCH("FAIL",H4)))</formula>
    </cfRule>
  </conditionalFormatting>
  <conditionalFormatting sqref="I2">
    <cfRule type="cellIs" dxfId="243" priority="18" operator="greaterThan">
      <formula>0.33</formula>
    </cfRule>
  </conditionalFormatting>
  <conditionalFormatting sqref="H4:H50">
    <cfRule type="containsText" dxfId="242" priority="17" operator="containsText" text="N/A">
      <formula>NOT(ISERROR(SEARCH("N/A",H4)))</formula>
    </cfRule>
  </conditionalFormatting>
  <conditionalFormatting sqref="H4:H50">
    <cfRule type="containsText" dxfId="241" priority="1" operator="containsText" text="N/A">
      <formula>NOT(ISERROR(SEARCH("N/A",H4)))</formula>
    </cfRule>
  </conditionalFormatting>
  <dataValidations count="2">
    <dataValidation type="list" allowBlank="1" showInputMessage="1" showErrorMessage="1" sqref="H4:H50">
      <formula1>"PASS,FAIL,N/A"</formula1>
    </dataValidation>
    <dataValidation type="list" allowBlank="1" showInputMessage="1" showErrorMessage="1" sqref="D4:D31">
      <formula1>"1,2"</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2"/>
  <sheetViews>
    <sheetView workbookViewId="0">
      <pane ySplit="3" topLeftCell="A40" activePane="bottomLeft" state="frozen"/>
      <selection pane="bottomLeft" activeCell="E55" sqref="E55"/>
    </sheetView>
  </sheetViews>
  <sheetFormatPr defaultRowHeight="14.4" x14ac:dyDescent="0.3"/>
  <cols>
    <col min="1" max="1" width="15" customWidth="1"/>
    <col min="2" max="2" width="15.44140625" customWidth="1"/>
    <col min="3" max="3" width="17.44140625" style="124" customWidth="1"/>
    <col min="4" max="4" width="24.6640625" style="125" customWidth="1"/>
    <col min="5" max="5" width="42.88671875" style="138" customWidth="1"/>
    <col min="6" max="6" width="85.44140625" customWidth="1"/>
    <col min="7" max="8" width="22.5546875" customWidth="1"/>
  </cols>
  <sheetData>
    <row r="1" spans="1:8" ht="29.4" thickBot="1" x14ac:dyDescent="0.35">
      <c r="A1" s="111" t="s">
        <v>123</v>
      </c>
      <c r="B1" s="112"/>
      <c r="C1" s="112"/>
      <c r="D1" s="113"/>
      <c r="E1" s="112"/>
      <c r="F1" s="112" t="s">
        <v>124</v>
      </c>
      <c r="G1" s="112" t="s">
        <v>125</v>
      </c>
      <c r="H1" s="112" t="s">
        <v>126</v>
      </c>
    </row>
    <row r="2" spans="1:8" ht="15.6" thickTop="1" thickBot="1" x14ac:dyDescent="0.35">
      <c r="A2" s="114" t="str">
        <f ca="1">MID(CELL("filename",A1),FIND("]",CELL("filename",A1))+1,256)</f>
        <v>AutoTest_Dual</v>
      </c>
      <c r="B2" s="115"/>
      <c r="C2" s="115"/>
      <c r="D2" s="116"/>
      <c r="E2" s="115">
        <f>COUNTA(A4:A200)</f>
        <v>159</v>
      </c>
      <c r="F2" s="117">
        <f>(COUNTA(G4:G224)-COUNTIF(G4:G224,"N/A"))/E2</f>
        <v>0</v>
      </c>
      <c r="G2" s="117" t="str">
        <f>IF(F2=0,"0%",COUNTIF(G4:G224,"Pass")/(COUNTA(G4:G224)-(COUNTIF(G4:G224,"N/A"))))</f>
        <v>0%</v>
      </c>
      <c r="H2" s="117">
        <f>IF(F2=0,0,1-G2)</f>
        <v>0</v>
      </c>
    </row>
    <row r="3" spans="1:8" x14ac:dyDescent="0.3">
      <c r="A3" s="118" t="s">
        <v>127</v>
      </c>
      <c r="B3" s="119" t="s">
        <v>128</v>
      </c>
      <c r="C3" s="119" t="s">
        <v>416</v>
      </c>
      <c r="D3" s="119" t="s">
        <v>129</v>
      </c>
      <c r="E3" s="119" t="s">
        <v>130</v>
      </c>
      <c r="F3" s="120" t="s">
        <v>131</v>
      </c>
      <c r="G3" s="120" t="s">
        <v>93</v>
      </c>
      <c r="H3" s="120" t="s">
        <v>88</v>
      </c>
    </row>
    <row r="4" spans="1:8" ht="32.1" customHeight="1" x14ac:dyDescent="0.3">
      <c r="A4" s="4" t="s">
        <v>132</v>
      </c>
      <c r="B4" s="121" t="s">
        <v>133</v>
      </c>
      <c r="C4" s="121" t="s">
        <v>417</v>
      </c>
      <c r="D4" s="122" t="s">
        <v>134</v>
      </c>
      <c r="E4" s="137" t="s">
        <v>135</v>
      </c>
      <c r="F4" s="2" t="s">
        <v>136</v>
      </c>
      <c r="G4" s="14"/>
      <c r="H4" s="4"/>
    </row>
    <row r="5" spans="1:8" ht="32.1" customHeight="1" x14ac:dyDescent="0.3">
      <c r="A5" s="4" t="s">
        <v>137</v>
      </c>
      <c r="B5" s="121" t="s">
        <v>133</v>
      </c>
      <c r="C5" s="121" t="s">
        <v>417</v>
      </c>
      <c r="D5" s="122" t="s">
        <v>134</v>
      </c>
      <c r="E5" s="137" t="s">
        <v>138</v>
      </c>
      <c r="F5" s="2" t="s">
        <v>139</v>
      </c>
      <c r="G5" s="14"/>
      <c r="H5" s="4"/>
    </row>
    <row r="6" spans="1:8" ht="32.1" customHeight="1" x14ac:dyDescent="0.3">
      <c r="A6" s="4" t="s">
        <v>140</v>
      </c>
      <c r="B6" s="121" t="s">
        <v>133</v>
      </c>
      <c r="C6" s="121" t="s">
        <v>417</v>
      </c>
      <c r="D6" s="122" t="s">
        <v>134</v>
      </c>
      <c r="E6" s="137" t="s">
        <v>141</v>
      </c>
      <c r="F6" s="2" t="s">
        <v>142</v>
      </c>
      <c r="G6" s="14"/>
      <c r="H6" s="4"/>
    </row>
    <row r="7" spans="1:8" ht="32.1" customHeight="1" x14ac:dyDescent="0.3">
      <c r="A7" s="4" t="s">
        <v>143</v>
      </c>
      <c r="B7" s="121" t="s">
        <v>133</v>
      </c>
      <c r="C7" s="121" t="s">
        <v>417</v>
      </c>
      <c r="D7" s="122" t="s">
        <v>144</v>
      </c>
      <c r="E7" s="137" t="s">
        <v>145</v>
      </c>
      <c r="F7" s="2" t="s">
        <v>146</v>
      </c>
      <c r="G7" s="14"/>
      <c r="H7" s="4"/>
    </row>
    <row r="8" spans="1:8" ht="32.1" customHeight="1" x14ac:dyDescent="0.3">
      <c r="A8" s="4" t="s">
        <v>147</v>
      </c>
      <c r="B8" s="121" t="s">
        <v>133</v>
      </c>
      <c r="C8" s="121" t="s">
        <v>417</v>
      </c>
      <c r="D8" s="122" t="s">
        <v>144</v>
      </c>
      <c r="E8" s="137" t="s">
        <v>148</v>
      </c>
      <c r="F8" s="2" t="s">
        <v>149</v>
      </c>
      <c r="G8" s="14"/>
      <c r="H8" s="4"/>
    </row>
    <row r="9" spans="1:8" ht="32.1" customHeight="1" x14ac:dyDescent="0.3">
      <c r="A9" s="4" t="s">
        <v>150</v>
      </c>
      <c r="B9" s="121" t="s">
        <v>133</v>
      </c>
      <c r="C9" s="121" t="s">
        <v>417</v>
      </c>
      <c r="D9" s="122" t="s">
        <v>144</v>
      </c>
      <c r="E9" s="137" t="s">
        <v>151</v>
      </c>
      <c r="F9" s="2" t="s">
        <v>152</v>
      </c>
      <c r="G9" s="14"/>
      <c r="H9" s="4"/>
    </row>
    <row r="10" spans="1:8" ht="32.1" customHeight="1" x14ac:dyDescent="0.3">
      <c r="A10" s="4" t="s">
        <v>153</v>
      </c>
      <c r="B10" s="121" t="s">
        <v>133</v>
      </c>
      <c r="C10" s="121" t="s">
        <v>417</v>
      </c>
      <c r="D10" s="122" t="s">
        <v>144</v>
      </c>
      <c r="E10" s="137" t="s">
        <v>154</v>
      </c>
      <c r="F10" s="2" t="s">
        <v>155</v>
      </c>
      <c r="G10" s="14"/>
      <c r="H10" s="4"/>
    </row>
    <row r="11" spans="1:8" ht="32.1" customHeight="1" x14ac:dyDescent="0.3">
      <c r="A11" s="4" t="s">
        <v>156</v>
      </c>
      <c r="B11" s="121" t="s">
        <v>133</v>
      </c>
      <c r="C11" s="121" t="s">
        <v>417</v>
      </c>
      <c r="D11" s="122" t="s">
        <v>144</v>
      </c>
      <c r="E11" s="137" t="s">
        <v>157</v>
      </c>
      <c r="F11" s="2" t="s">
        <v>158</v>
      </c>
      <c r="G11" s="14"/>
      <c r="H11" s="4"/>
    </row>
    <row r="12" spans="1:8" ht="32.1" customHeight="1" x14ac:dyDescent="0.3">
      <c r="A12" s="4" t="s">
        <v>159</v>
      </c>
      <c r="B12" s="121" t="s">
        <v>133</v>
      </c>
      <c r="C12" s="121" t="s">
        <v>417</v>
      </c>
      <c r="D12" s="122" t="s">
        <v>144</v>
      </c>
      <c r="E12" s="137" t="s">
        <v>160</v>
      </c>
      <c r="F12" s="2" t="s">
        <v>161</v>
      </c>
      <c r="G12" s="14"/>
      <c r="H12" s="4"/>
    </row>
    <row r="13" spans="1:8" ht="32.1" customHeight="1" x14ac:dyDescent="0.3">
      <c r="A13" s="4" t="s">
        <v>162</v>
      </c>
      <c r="B13" s="121" t="s">
        <v>133</v>
      </c>
      <c r="C13" s="121" t="s">
        <v>417</v>
      </c>
      <c r="D13" s="123" t="s">
        <v>163</v>
      </c>
      <c r="E13" s="137" t="s">
        <v>164</v>
      </c>
      <c r="F13" s="2" t="s">
        <v>165</v>
      </c>
      <c r="G13" s="14"/>
      <c r="H13" s="4"/>
    </row>
    <row r="14" spans="1:8" ht="32.1" customHeight="1" x14ac:dyDescent="0.3">
      <c r="A14" s="4" t="s">
        <v>166</v>
      </c>
      <c r="B14" s="121" t="s">
        <v>133</v>
      </c>
      <c r="C14" s="121" t="s">
        <v>417</v>
      </c>
      <c r="D14" s="123" t="s">
        <v>163</v>
      </c>
      <c r="E14" s="137" t="s">
        <v>167</v>
      </c>
      <c r="F14" s="2" t="s">
        <v>168</v>
      </c>
      <c r="G14" s="14"/>
      <c r="H14" s="4"/>
    </row>
    <row r="15" spans="1:8" ht="32.1" customHeight="1" x14ac:dyDescent="0.3">
      <c r="A15" s="4" t="s">
        <v>169</v>
      </c>
      <c r="B15" s="121" t="s">
        <v>133</v>
      </c>
      <c r="C15" s="121" t="s">
        <v>417</v>
      </c>
      <c r="D15" s="123" t="s">
        <v>163</v>
      </c>
      <c r="E15" s="137" t="s">
        <v>170</v>
      </c>
      <c r="F15" s="2" t="s">
        <v>171</v>
      </c>
      <c r="G15" s="14"/>
      <c r="H15" s="4"/>
    </row>
    <row r="16" spans="1:8" ht="32.1" customHeight="1" x14ac:dyDescent="0.3">
      <c r="A16" s="4" t="s">
        <v>172</v>
      </c>
      <c r="B16" s="121" t="s">
        <v>133</v>
      </c>
      <c r="C16" s="121" t="s">
        <v>417</v>
      </c>
      <c r="D16" s="123" t="s">
        <v>163</v>
      </c>
      <c r="E16" s="137" t="s">
        <v>173</v>
      </c>
      <c r="F16" s="2" t="s">
        <v>174</v>
      </c>
      <c r="G16" s="14"/>
      <c r="H16" s="4"/>
    </row>
    <row r="17" spans="1:8" ht="32.1" customHeight="1" x14ac:dyDescent="0.3">
      <c r="A17" s="4" t="s">
        <v>175</v>
      </c>
      <c r="B17" s="121" t="s">
        <v>176</v>
      </c>
      <c r="C17" s="121" t="s">
        <v>417</v>
      </c>
      <c r="D17" s="122" t="s">
        <v>134</v>
      </c>
      <c r="E17" s="137" t="s">
        <v>135</v>
      </c>
      <c r="F17" s="2" t="s">
        <v>177</v>
      </c>
      <c r="G17" s="14"/>
      <c r="H17" s="4"/>
    </row>
    <row r="18" spans="1:8" ht="32.1" customHeight="1" x14ac:dyDescent="0.3">
      <c r="A18" s="4" t="s">
        <v>178</v>
      </c>
      <c r="B18" s="121" t="s">
        <v>176</v>
      </c>
      <c r="C18" s="121" t="s">
        <v>417</v>
      </c>
      <c r="D18" s="122" t="s">
        <v>134</v>
      </c>
      <c r="E18" s="137" t="s">
        <v>179</v>
      </c>
      <c r="F18" s="2" t="s">
        <v>180</v>
      </c>
      <c r="G18" s="14"/>
      <c r="H18" s="4"/>
    </row>
    <row r="19" spans="1:8" ht="32.1" customHeight="1" x14ac:dyDescent="0.3">
      <c r="A19" s="4" t="s">
        <v>181</v>
      </c>
      <c r="B19" s="121" t="s">
        <v>176</v>
      </c>
      <c r="C19" s="121" t="s">
        <v>417</v>
      </c>
      <c r="D19" s="122" t="s">
        <v>134</v>
      </c>
      <c r="E19" s="137" t="s">
        <v>141</v>
      </c>
      <c r="F19" s="2" t="s">
        <v>182</v>
      </c>
      <c r="G19" s="14"/>
      <c r="H19" s="4"/>
    </row>
    <row r="20" spans="1:8" ht="32.1" customHeight="1" x14ac:dyDescent="0.3">
      <c r="A20" s="4" t="s">
        <v>183</v>
      </c>
      <c r="B20" s="121" t="s">
        <v>176</v>
      </c>
      <c r="C20" s="121" t="s">
        <v>417</v>
      </c>
      <c r="D20" s="122" t="s">
        <v>144</v>
      </c>
      <c r="E20" s="137" t="s">
        <v>145</v>
      </c>
      <c r="F20" s="2" t="s">
        <v>184</v>
      </c>
      <c r="G20" s="14"/>
      <c r="H20" s="4"/>
    </row>
    <row r="21" spans="1:8" ht="32.1" customHeight="1" x14ac:dyDescent="0.3">
      <c r="A21" s="4" t="s">
        <v>185</v>
      </c>
      <c r="B21" s="121" t="s">
        <v>176</v>
      </c>
      <c r="C21" s="121" t="s">
        <v>417</v>
      </c>
      <c r="D21" s="122" t="s">
        <v>144</v>
      </c>
      <c r="E21" s="137" t="s">
        <v>148</v>
      </c>
      <c r="F21" s="2" t="s">
        <v>186</v>
      </c>
      <c r="G21" s="14"/>
      <c r="H21" s="4"/>
    </row>
    <row r="22" spans="1:8" ht="32.1" customHeight="1" x14ac:dyDescent="0.3">
      <c r="A22" s="4" t="s">
        <v>187</v>
      </c>
      <c r="B22" s="121" t="s">
        <v>176</v>
      </c>
      <c r="C22" s="121" t="s">
        <v>417</v>
      </c>
      <c r="D22" s="122" t="s">
        <v>144</v>
      </c>
      <c r="E22" s="137" t="s">
        <v>151</v>
      </c>
      <c r="F22" s="2" t="s">
        <v>188</v>
      </c>
      <c r="G22" s="14"/>
      <c r="H22" s="4"/>
    </row>
    <row r="23" spans="1:8" ht="32.1" customHeight="1" x14ac:dyDescent="0.3">
      <c r="A23" s="4" t="s">
        <v>189</v>
      </c>
      <c r="B23" s="121" t="s">
        <v>176</v>
      </c>
      <c r="C23" s="121" t="s">
        <v>417</v>
      </c>
      <c r="D23" s="122" t="s">
        <v>144</v>
      </c>
      <c r="E23" s="137" t="s">
        <v>154</v>
      </c>
      <c r="F23" s="2" t="s">
        <v>190</v>
      </c>
      <c r="G23" s="14"/>
      <c r="H23" s="4"/>
    </row>
    <row r="24" spans="1:8" ht="32.1" customHeight="1" x14ac:dyDescent="0.3">
      <c r="A24" s="4" t="s">
        <v>191</v>
      </c>
      <c r="B24" s="121" t="s">
        <v>176</v>
      </c>
      <c r="C24" s="121" t="s">
        <v>417</v>
      </c>
      <c r="D24" s="122" t="s">
        <v>144</v>
      </c>
      <c r="E24" s="137" t="s">
        <v>157</v>
      </c>
      <c r="F24" s="2" t="s">
        <v>192</v>
      </c>
      <c r="G24" s="14"/>
      <c r="H24" s="4"/>
    </row>
    <row r="25" spans="1:8" ht="32.1" customHeight="1" x14ac:dyDescent="0.3">
      <c r="A25" s="4" t="s">
        <v>193</v>
      </c>
      <c r="B25" s="121" t="s">
        <v>176</v>
      </c>
      <c r="C25" s="121" t="s">
        <v>417</v>
      </c>
      <c r="D25" s="122" t="s">
        <v>144</v>
      </c>
      <c r="E25" s="137" t="s">
        <v>160</v>
      </c>
      <c r="F25" s="2" t="s">
        <v>194</v>
      </c>
      <c r="G25" s="14"/>
      <c r="H25" s="4"/>
    </row>
    <row r="26" spans="1:8" ht="32.1" customHeight="1" x14ac:dyDescent="0.3">
      <c r="A26" s="4" t="s">
        <v>195</v>
      </c>
      <c r="B26" s="121" t="s">
        <v>176</v>
      </c>
      <c r="C26" s="121" t="s">
        <v>417</v>
      </c>
      <c r="D26" s="123" t="s">
        <v>163</v>
      </c>
      <c r="E26" s="137" t="s">
        <v>196</v>
      </c>
      <c r="F26" s="2" t="s">
        <v>197</v>
      </c>
      <c r="G26" s="14"/>
      <c r="H26" s="4"/>
    </row>
    <row r="27" spans="1:8" ht="32.1" customHeight="1" x14ac:dyDescent="0.3">
      <c r="A27" s="4" t="s">
        <v>198</v>
      </c>
      <c r="B27" s="121" t="s">
        <v>176</v>
      </c>
      <c r="C27" s="121" t="s">
        <v>417</v>
      </c>
      <c r="D27" s="123" t="s">
        <v>163</v>
      </c>
      <c r="E27" s="137" t="s">
        <v>199</v>
      </c>
      <c r="F27" s="2" t="s">
        <v>200</v>
      </c>
      <c r="G27" s="14"/>
      <c r="H27" s="4"/>
    </row>
    <row r="28" spans="1:8" ht="32.1" customHeight="1" x14ac:dyDescent="0.3">
      <c r="A28" s="4" t="s">
        <v>201</v>
      </c>
      <c r="B28" s="121" t="s">
        <v>176</v>
      </c>
      <c r="C28" s="121" t="s">
        <v>417</v>
      </c>
      <c r="D28" s="123" t="s">
        <v>163</v>
      </c>
      <c r="E28" s="137" t="s">
        <v>202</v>
      </c>
      <c r="F28" s="2" t="s">
        <v>203</v>
      </c>
      <c r="G28" s="14"/>
      <c r="H28" s="4"/>
    </row>
    <row r="29" spans="1:8" ht="32.1" customHeight="1" x14ac:dyDescent="0.3">
      <c r="A29" s="4" t="s">
        <v>204</v>
      </c>
      <c r="B29" s="121" t="s">
        <v>176</v>
      </c>
      <c r="C29" s="121" t="s">
        <v>417</v>
      </c>
      <c r="D29" s="123" t="s">
        <v>163</v>
      </c>
      <c r="E29" s="137" t="s">
        <v>205</v>
      </c>
      <c r="F29" s="2" t="s">
        <v>206</v>
      </c>
      <c r="G29" s="14"/>
      <c r="H29" s="4"/>
    </row>
    <row r="30" spans="1:8" ht="32.1" customHeight="1" x14ac:dyDescent="0.3">
      <c r="A30" s="4" t="s">
        <v>207</v>
      </c>
      <c r="B30" s="121" t="s">
        <v>208</v>
      </c>
      <c r="C30" s="121" t="s">
        <v>417</v>
      </c>
      <c r="D30" s="122" t="s">
        <v>209</v>
      </c>
      <c r="E30" s="137" t="s">
        <v>210</v>
      </c>
      <c r="F30" s="2" t="s">
        <v>211</v>
      </c>
      <c r="G30" s="14"/>
      <c r="H30" s="4"/>
    </row>
    <row r="31" spans="1:8" ht="32.1" customHeight="1" x14ac:dyDescent="0.3">
      <c r="A31" s="4" t="s">
        <v>212</v>
      </c>
      <c r="B31" s="121" t="s">
        <v>208</v>
      </c>
      <c r="C31" s="121" t="s">
        <v>417</v>
      </c>
      <c r="D31" s="122" t="s">
        <v>209</v>
      </c>
      <c r="E31" s="137" t="s">
        <v>213</v>
      </c>
      <c r="F31" s="2" t="s">
        <v>214</v>
      </c>
      <c r="G31" s="14"/>
      <c r="H31" s="4"/>
    </row>
    <row r="32" spans="1:8" ht="32.1" customHeight="1" x14ac:dyDescent="0.3">
      <c r="A32" s="4" t="s">
        <v>215</v>
      </c>
      <c r="B32" s="121" t="s">
        <v>208</v>
      </c>
      <c r="C32" s="121" t="s">
        <v>417</v>
      </c>
      <c r="D32" s="122" t="s">
        <v>209</v>
      </c>
      <c r="E32" s="137" t="s">
        <v>216</v>
      </c>
      <c r="F32" s="2" t="s">
        <v>217</v>
      </c>
      <c r="G32" s="14"/>
      <c r="H32" s="4"/>
    </row>
    <row r="33" spans="1:8" ht="32.1" customHeight="1" x14ac:dyDescent="0.3">
      <c r="A33" s="4" t="s">
        <v>218</v>
      </c>
      <c r="B33" s="121" t="s">
        <v>208</v>
      </c>
      <c r="C33" s="121" t="s">
        <v>417</v>
      </c>
      <c r="D33" s="122" t="s">
        <v>209</v>
      </c>
      <c r="E33" s="137" t="s">
        <v>219</v>
      </c>
      <c r="F33" s="2" t="s">
        <v>220</v>
      </c>
      <c r="G33" s="14"/>
      <c r="H33" s="4"/>
    </row>
    <row r="34" spans="1:8" ht="32.1" customHeight="1" x14ac:dyDescent="0.3">
      <c r="A34" s="4" t="s">
        <v>221</v>
      </c>
      <c r="B34" s="121" t="s">
        <v>208</v>
      </c>
      <c r="C34" s="121" t="s">
        <v>417</v>
      </c>
      <c r="D34" s="122" t="s">
        <v>209</v>
      </c>
      <c r="E34" s="137" t="s">
        <v>222</v>
      </c>
      <c r="F34" s="2" t="s">
        <v>223</v>
      </c>
      <c r="G34" s="14"/>
      <c r="H34" s="4"/>
    </row>
    <row r="35" spans="1:8" ht="32.1" customHeight="1" x14ac:dyDescent="0.3">
      <c r="A35" s="4" t="s">
        <v>224</v>
      </c>
      <c r="B35" s="121" t="s">
        <v>208</v>
      </c>
      <c r="C35" s="121" t="s">
        <v>417</v>
      </c>
      <c r="D35" s="122" t="s">
        <v>209</v>
      </c>
      <c r="E35" s="137" t="s">
        <v>225</v>
      </c>
      <c r="F35" s="2" t="s">
        <v>226</v>
      </c>
      <c r="G35" s="14"/>
      <c r="H35" s="4"/>
    </row>
    <row r="36" spans="1:8" ht="32.1" customHeight="1" x14ac:dyDescent="0.3">
      <c r="A36" s="4" t="s">
        <v>227</v>
      </c>
      <c r="B36" s="121" t="s">
        <v>208</v>
      </c>
      <c r="C36" s="121" t="s">
        <v>417</v>
      </c>
      <c r="D36" s="122" t="s">
        <v>209</v>
      </c>
      <c r="E36" s="137" t="s">
        <v>228</v>
      </c>
      <c r="F36" s="2" t="s">
        <v>229</v>
      </c>
      <c r="G36" s="14"/>
      <c r="H36" s="4"/>
    </row>
    <row r="37" spans="1:8" ht="32.1" customHeight="1" x14ac:dyDescent="0.3">
      <c r="A37" s="4" t="s">
        <v>230</v>
      </c>
      <c r="B37" s="121" t="s">
        <v>208</v>
      </c>
      <c r="C37" s="141" t="s">
        <v>417</v>
      </c>
      <c r="D37" s="122" t="s">
        <v>209</v>
      </c>
      <c r="E37" s="137" t="s">
        <v>231</v>
      </c>
      <c r="F37" s="2" t="s">
        <v>232</v>
      </c>
      <c r="G37" s="14"/>
      <c r="H37" s="4"/>
    </row>
    <row r="38" spans="1:8" ht="32.1" customHeight="1" x14ac:dyDescent="0.3">
      <c r="A38" s="4" t="s">
        <v>233</v>
      </c>
      <c r="B38" s="121" t="s">
        <v>133</v>
      </c>
      <c r="C38" s="121" t="s">
        <v>418</v>
      </c>
      <c r="D38" s="122" t="s">
        <v>134</v>
      </c>
      <c r="E38" s="137" t="s">
        <v>135</v>
      </c>
      <c r="F38" s="2" t="s">
        <v>419</v>
      </c>
      <c r="G38" s="14"/>
      <c r="H38" s="4"/>
    </row>
    <row r="39" spans="1:8" ht="32.1" customHeight="1" x14ac:dyDescent="0.3">
      <c r="A39" s="4" t="s">
        <v>237</v>
      </c>
      <c r="B39" s="121" t="s">
        <v>133</v>
      </c>
      <c r="C39" s="121" t="s">
        <v>418</v>
      </c>
      <c r="D39" s="122" t="s">
        <v>134</v>
      </c>
      <c r="E39" s="137" t="s">
        <v>138</v>
      </c>
      <c r="F39" s="2" t="s">
        <v>420</v>
      </c>
      <c r="G39" s="14"/>
      <c r="H39" s="4"/>
    </row>
    <row r="40" spans="1:8" ht="32.1" customHeight="1" x14ac:dyDescent="0.3">
      <c r="A40" s="4" t="s">
        <v>239</v>
      </c>
      <c r="B40" s="121" t="s">
        <v>133</v>
      </c>
      <c r="C40" s="121" t="s">
        <v>418</v>
      </c>
      <c r="D40" s="122" t="s">
        <v>134</v>
      </c>
      <c r="E40" s="137" t="s">
        <v>141</v>
      </c>
      <c r="F40" s="2" t="s">
        <v>421</v>
      </c>
      <c r="G40" s="14"/>
      <c r="H40" s="4"/>
    </row>
    <row r="41" spans="1:8" ht="32.1" customHeight="1" x14ac:dyDescent="0.3">
      <c r="A41" s="4" t="s">
        <v>241</v>
      </c>
      <c r="B41" s="121" t="s">
        <v>133</v>
      </c>
      <c r="C41" s="121" t="s">
        <v>418</v>
      </c>
      <c r="D41" s="122" t="s">
        <v>144</v>
      </c>
      <c r="E41" s="137" t="s">
        <v>145</v>
      </c>
      <c r="F41" s="2" t="s">
        <v>422</v>
      </c>
      <c r="G41" s="14"/>
      <c r="H41" s="4"/>
    </row>
    <row r="42" spans="1:8" ht="32.1" customHeight="1" x14ac:dyDescent="0.3">
      <c r="A42" s="4" t="s">
        <v>243</v>
      </c>
      <c r="B42" s="121" t="s">
        <v>133</v>
      </c>
      <c r="C42" s="121" t="s">
        <v>418</v>
      </c>
      <c r="D42" s="122" t="s">
        <v>144</v>
      </c>
      <c r="E42" s="137" t="s">
        <v>148</v>
      </c>
      <c r="F42" s="2" t="s">
        <v>423</v>
      </c>
      <c r="G42" s="14"/>
      <c r="H42" s="4"/>
    </row>
    <row r="43" spans="1:8" ht="32.1" customHeight="1" x14ac:dyDescent="0.3">
      <c r="A43" s="4" t="s">
        <v>245</v>
      </c>
      <c r="B43" s="121" t="s">
        <v>133</v>
      </c>
      <c r="C43" s="121" t="s">
        <v>418</v>
      </c>
      <c r="D43" s="122" t="s">
        <v>144</v>
      </c>
      <c r="E43" s="137" t="s">
        <v>151</v>
      </c>
      <c r="F43" s="2" t="s">
        <v>424</v>
      </c>
      <c r="G43" s="14"/>
      <c r="H43" s="4"/>
    </row>
    <row r="44" spans="1:8" ht="32.1" customHeight="1" x14ac:dyDescent="0.3">
      <c r="A44" s="4" t="s">
        <v>247</v>
      </c>
      <c r="B44" s="121" t="s">
        <v>133</v>
      </c>
      <c r="C44" s="121" t="s">
        <v>418</v>
      </c>
      <c r="D44" s="122" t="s">
        <v>144</v>
      </c>
      <c r="E44" s="137" t="s">
        <v>154</v>
      </c>
      <c r="F44" s="2" t="s">
        <v>425</v>
      </c>
      <c r="G44" s="14"/>
      <c r="H44" s="4"/>
    </row>
    <row r="45" spans="1:8" ht="32.1" customHeight="1" x14ac:dyDescent="0.3">
      <c r="A45" s="4" t="s">
        <v>249</v>
      </c>
      <c r="B45" s="121" t="s">
        <v>133</v>
      </c>
      <c r="C45" s="121" t="s">
        <v>418</v>
      </c>
      <c r="D45" s="122" t="s">
        <v>144</v>
      </c>
      <c r="E45" s="137" t="s">
        <v>157</v>
      </c>
      <c r="F45" s="2" t="s">
        <v>426</v>
      </c>
      <c r="G45" s="14"/>
      <c r="H45" s="4"/>
    </row>
    <row r="46" spans="1:8" ht="32.1" customHeight="1" x14ac:dyDescent="0.3">
      <c r="A46" s="4" t="s">
        <v>251</v>
      </c>
      <c r="B46" s="121" t="s">
        <v>133</v>
      </c>
      <c r="C46" s="121" t="s">
        <v>418</v>
      </c>
      <c r="D46" s="122" t="s">
        <v>144</v>
      </c>
      <c r="E46" s="137" t="s">
        <v>160</v>
      </c>
      <c r="F46" s="2" t="s">
        <v>427</v>
      </c>
      <c r="G46" s="14"/>
      <c r="H46" s="4"/>
    </row>
    <row r="47" spans="1:8" ht="32.1" customHeight="1" x14ac:dyDescent="0.3">
      <c r="A47" s="4" t="s">
        <v>253</v>
      </c>
      <c r="B47" s="121" t="s">
        <v>133</v>
      </c>
      <c r="C47" s="121" t="s">
        <v>418</v>
      </c>
      <c r="D47" s="123" t="s">
        <v>163</v>
      </c>
      <c r="E47" s="137" t="s">
        <v>164</v>
      </c>
      <c r="F47" s="2" t="s">
        <v>428</v>
      </c>
      <c r="G47" s="14"/>
      <c r="H47" s="4"/>
    </row>
    <row r="48" spans="1:8" ht="32.1" customHeight="1" x14ac:dyDescent="0.3">
      <c r="A48" s="4" t="s">
        <v>255</v>
      </c>
      <c r="B48" s="121" t="s">
        <v>133</v>
      </c>
      <c r="C48" s="121" t="s">
        <v>418</v>
      </c>
      <c r="D48" s="123" t="s">
        <v>163</v>
      </c>
      <c r="E48" s="137" t="s">
        <v>167</v>
      </c>
      <c r="F48" s="2" t="s">
        <v>429</v>
      </c>
      <c r="G48" s="14"/>
      <c r="H48" s="4"/>
    </row>
    <row r="49" spans="1:8" ht="32.1" customHeight="1" x14ac:dyDescent="0.3">
      <c r="A49" s="4" t="s">
        <v>257</v>
      </c>
      <c r="B49" s="121" t="s">
        <v>133</v>
      </c>
      <c r="C49" s="121" t="s">
        <v>418</v>
      </c>
      <c r="D49" s="123" t="s">
        <v>163</v>
      </c>
      <c r="E49" s="137" t="s">
        <v>170</v>
      </c>
      <c r="F49" s="2" t="s">
        <v>430</v>
      </c>
      <c r="G49" s="14"/>
      <c r="H49" s="4"/>
    </row>
    <row r="50" spans="1:8" ht="32.1" customHeight="1" x14ac:dyDescent="0.3">
      <c r="A50" s="4" t="s">
        <v>259</v>
      </c>
      <c r="B50" s="121" t="s">
        <v>133</v>
      </c>
      <c r="C50" s="121" t="s">
        <v>418</v>
      </c>
      <c r="D50" s="123" t="s">
        <v>163</v>
      </c>
      <c r="E50" s="137" t="s">
        <v>173</v>
      </c>
      <c r="F50" s="2" t="s">
        <v>431</v>
      </c>
      <c r="G50" s="14"/>
      <c r="H50" s="4"/>
    </row>
    <row r="51" spans="1:8" ht="32.1" customHeight="1" x14ac:dyDescent="0.3">
      <c r="A51" s="4" t="s">
        <v>261</v>
      </c>
      <c r="B51" s="121" t="s">
        <v>176</v>
      </c>
      <c r="C51" s="121" t="s">
        <v>418</v>
      </c>
      <c r="D51" s="122" t="s">
        <v>134</v>
      </c>
      <c r="E51" s="137" t="s">
        <v>135</v>
      </c>
      <c r="F51" s="2" t="s">
        <v>432</v>
      </c>
      <c r="G51" s="14"/>
      <c r="H51" s="4"/>
    </row>
    <row r="52" spans="1:8" ht="32.1" customHeight="1" x14ac:dyDescent="0.3">
      <c r="A52" s="4" t="s">
        <v>263</v>
      </c>
      <c r="B52" s="121" t="s">
        <v>176</v>
      </c>
      <c r="C52" s="121" t="s">
        <v>418</v>
      </c>
      <c r="D52" s="122" t="s">
        <v>134</v>
      </c>
      <c r="E52" s="137" t="s">
        <v>179</v>
      </c>
      <c r="F52" s="2" t="s">
        <v>433</v>
      </c>
      <c r="G52" s="14"/>
      <c r="H52" s="4"/>
    </row>
    <row r="53" spans="1:8" ht="32.1" customHeight="1" x14ac:dyDescent="0.3">
      <c r="A53" s="4" t="s">
        <v>265</v>
      </c>
      <c r="B53" s="121" t="s">
        <v>176</v>
      </c>
      <c r="C53" s="121" t="s">
        <v>418</v>
      </c>
      <c r="D53" s="122" t="s">
        <v>134</v>
      </c>
      <c r="E53" s="137" t="s">
        <v>141</v>
      </c>
      <c r="F53" s="2" t="s">
        <v>434</v>
      </c>
      <c r="G53" s="14"/>
      <c r="H53" s="4"/>
    </row>
    <row r="54" spans="1:8" ht="32.1" customHeight="1" x14ac:dyDescent="0.3">
      <c r="A54" s="4" t="s">
        <v>267</v>
      </c>
      <c r="B54" s="121" t="s">
        <v>176</v>
      </c>
      <c r="C54" s="121" t="s">
        <v>418</v>
      </c>
      <c r="D54" s="122" t="s">
        <v>144</v>
      </c>
      <c r="E54" s="137" t="s">
        <v>145</v>
      </c>
      <c r="F54" s="2" t="s">
        <v>435</v>
      </c>
      <c r="G54" s="14"/>
      <c r="H54" s="4"/>
    </row>
    <row r="55" spans="1:8" ht="32.1" customHeight="1" x14ac:dyDescent="0.3">
      <c r="A55" s="4" t="s">
        <v>269</v>
      </c>
      <c r="B55" s="121" t="s">
        <v>176</v>
      </c>
      <c r="C55" s="121" t="s">
        <v>418</v>
      </c>
      <c r="D55" s="122" t="s">
        <v>144</v>
      </c>
      <c r="E55" s="137" t="s">
        <v>148</v>
      </c>
      <c r="F55" s="2" t="s">
        <v>436</v>
      </c>
      <c r="G55" s="14"/>
      <c r="H55" s="4"/>
    </row>
    <row r="56" spans="1:8" ht="32.1" customHeight="1" x14ac:dyDescent="0.3">
      <c r="A56" s="4" t="s">
        <v>271</v>
      </c>
      <c r="B56" s="121" t="s">
        <v>176</v>
      </c>
      <c r="C56" s="121" t="s">
        <v>418</v>
      </c>
      <c r="D56" s="122" t="s">
        <v>144</v>
      </c>
      <c r="E56" s="137" t="s">
        <v>151</v>
      </c>
      <c r="F56" s="2" t="s">
        <v>437</v>
      </c>
      <c r="G56" s="14"/>
      <c r="H56" s="4"/>
    </row>
    <row r="57" spans="1:8" ht="32.1" customHeight="1" x14ac:dyDescent="0.3">
      <c r="A57" s="4" t="s">
        <v>273</v>
      </c>
      <c r="B57" s="121" t="s">
        <v>176</v>
      </c>
      <c r="C57" s="121" t="s">
        <v>418</v>
      </c>
      <c r="D57" s="122" t="s">
        <v>144</v>
      </c>
      <c r="E57" s="137" t="s">
        <v>154</v>
      </c>
      <c r="F57" s="2" t="s">
        <v>438</v>
      </c>
      <c r="G57" s="14"/>
      <c r="H57" s="4"/>
    </row>
    <row r="58" spans="1:8" ht="32.1" customHeight="1" x14ac:dyDescent="0.3">
      <c r="A58" s="4" t="s">
        <v>275</v>
      </c>
      <c r="B58" s="121" t="s">
        <v>176</v>
      </c>
      <c r="C58" s="121" t="s">
        <v>418</v>
      </c>
      <c r="D58" s="122" t="s">
        <v>144</v>
      </c>
      <c r="E58" s="137" t="s">
        <v>157</v>
      </c>
      <c r="F58" s="2" t="s">
        <v>439</v>
      </c>
      <c r="G58" s="14"/>
      <c r="H58" s="4"/>
    </row>
    <row r="59" spans="1:8" ht="32.1" customHeight="1" x14ac:dyDescent="0.3">
      <c r="A59" s="4" t="s">
        <v>277</v>
      </c>
      <c r="B59" s="121" t="s">
        <v>176</v>
      </c>
      <c r="C59" s="121" t="s">
        <v>418</v>
      </c>
      <c r="D59" s="122" t="s">
        <v>144</v>
      </c>
      <c r="E59" s="137" t="s">
        <v>160</v>
      </c>
      <c r="F59" s="2" t="s">
        <v>440</v>
      </c>
      <c r="G59" s="14"/>
      <c r="H59" s="4"/>
    </row>
    <row r="60" spans="1:8" ht="32.1" customHeight="1" x14ac:dyDescent="0.3">
      <c r="A60" s="4" t="s">
        <v>279</v>
      </c>
      <c r="B60" s="121" t="s">
        <v>176</v>
      </c>
      <c r="C60" s="121" t="s">
        <v>418</v>
      </c>
      <c r="D60" s="123" t="s">
        <v>163</v>
      </c>
      <c r="E60" s="137" t="s">
        <v>196</v>
      </c>
      <c r="F60" s="2" t="s">
        <v>441</v>
      </c>
      <c r="G60" s="14"/>
      <c r="H60" s="4"/>
    </row>
    <row r="61" spans="1:8" ht="32.1" customHeight="1" x14ac:dyDescent="0.3">
      <c r="A61" s="4" t="s">
        <v>281</v>
      </c>
      <c r="B61" s="121" t="s">
        <v>176</v>
      </c>
      <c r="C61" s="121" t="s">
        <v>418</v>
      </c>
      <c r="D61" s="123" t="s">
        <v>163</v>
      </c>
      <c r="E61" s="137" t="s">
        <v>199</v>
      </c>
      <c r="F61" s="2" t="s">
        <v>442</v>
      </c>
      <c r="G61" s="14"/>
      <c r="H61" s="4"/>
    </row>
    <row r="62" spans="1:8" ht="32.1" customHeight="1" x14ac:dyDescent="0.3">
      <c r="A62" s="4" t="s">
        <v>283</v>
      </c>
      <c r="B62" s="121" t="s">
        <v>176</v>
      </c>
      <c r="C62" s="121" t="s">
        <v>418</v>
      </c>
      <c r="D62" s="123" t="s">
        <v>163</v>
      </c>
      <c r="E62" s="137" t="s">
        <v>202</v>
      </c>
      <c r="F62" s="2" t="s">
        <v>443</v>
      </c>
      <c r="G62" s="14"/>
      <c r="H62" s="4"/>
    </row>
    <row r="63" spans="1:8" ht="32.1" customHeight="1" x14ac:dyDescent="0.3">
      <c r="A63" s="4" t="s">
        <v>285</v>
      </c>
      <c r="B63" s="121" t="s">
        <v>176</v>
      </c>
      <c r="C63" s="121" t="s">
        <v>418</v>
      </c>
      <c r="D63" s="123" t="s">
        <v>163</v>
      </c>
      <c r="E63" s="137" t="s">
        <v>205</v>
      </c>
      <c r="F63" s="2" t="s">
        <v>444</v>
      </c>
      <c r="G63" s="14"/>
      <c r="H63" s="4"/>
    </row>
    <row r="64" spans="1:8" ht="32.1" customHeight="1" x14ac:dyDescent="0.3">
      <c r="A64" s="4" t="s">
        <v>287</v>
      </c>
      <c r="B64" s="121" t="s">
        <v>208</v>
      </c>
      <c r="C64" s="121" t="s">
        <v>418</v>
      </c>
      <c r="D64" s="122" t="s">
        <v>209</v>
      </c>
      <c r="E64" s="137" t="s">
        <v>210</v>
      </c>
      <c r="F64" s="2" t="s">
        <v>445</v>
      </c>
      <c r="G64" s="14"/>
      <c r="H64" s="4"/>
    </row>
    <row r="65" spans="1:19" ht="32.1" customHeight="1" x14ac:dyDescent="0.3">
      <c r="A65" s="4" t="s">
        <v>289</v>
      </c>
      <c r="B65" s="121" t="s">
        <v>208</v>
      </c>
      <c r="C65" s="121" t="s">
        <v>418</v>
      </c>
      <c r="D65" s="122" t="s">
        <v>209</v>
      </c>
      <c r="E65" s="137" t="s">
        <v>213</v>
      </c>
      <c r="F65" s="2" t="s">
        <v>446</v>
      </c>
      <c r="G65" s="14"/>
      <c r="H65" s="4"/>
    </row>
    <row r="66" spans="1:19" ht="32.1" customHeight="1" x14ac:dyDescent="0.3">
      <c r="A66" s="4" t="s">
        <v>291</v>
      </c>
      <c r="B66" s="121" t="s">
        <v>208</v>
      </c>
      <c r="C66" s="121" t="s">
        <v>418</v>
      </c>
      <c r="D66" s="122" t="s">
        <v>209</v>
      </c>
      <c r="E66" s="137" t="s">
        <v>216</v>
      </c>
      <c r="F66" s="2" t="s">
        <v>447</v>
      </c>
      <c r="G66" s="14"/>
      <c r="H66" s="4"/>
    </row>
    <row r="67" spans="1:19" ht="32.1" customHeight="1" x14ac:dyDescent="0.3">
      <c r="A67" s="4" t="s">
        <v>293</v>
      </c>
      <c r="B67" s="121" t="s">
        <v>208</v>
      </c>
      <c r="C67" s="121" t="s">
        <v>418</v>
      </c>
      <c r="D67" s="122" t="s">
        <v>209</v>
      </c>
      <c r="E67" s="137" t="s">
        <v>219</v>
      </c>
      <c r="F67" s="2" t="s">
        <v>448</v>
      </c>
      <c r="G67" s="14"/>
      <c r="H67" s="4"/>
    </row>
    <row r="68" spans="1:19" ht="32.1" customHeight="1" x14ac:dyDescent="0.3">
      <c r="A68" s="4" t="s">
        <v>295</v>
      </c>
      <c r="B68" s="121" t="s">
        <v>208</v>
      </c>
      <c r="C68" s="121" t="s">
        <v>418</v>
      </c>
      <c r="D68" s="122" t="s">
        <v>209</v>
      </c>
      <c r="E68" s="137" t="s">
        <v>222</v>
      </c>
      <c r="F68" s="2" t="s">
        <v>449</v>
      </c>
      <c r="G68" s="14"/>
      <c r="H68" s="4"/>
    </row>
    <row r="69" spans="1:19" ht="32.1" customHeight="1" x14ac:dyDescent="0.3">
      <c r="A69" s="4" t="s">
        <v>297</v>
      </c>
      <c r="B69" s="121" t="s">
        <v>208</v>
      </c>
      <c r="C69" s="121" t="s">
        <v>418</v>
      </c>
      <c r="D69" s="122" t="s">
        <v>209</v>
      </c>
      <c r="E69" s="137" t="s">
        <v>225</v>
      </c>
      <c r="F69" s="2" t="s">
        <v>450</v>
      </c>
      <c r="G69" s="14"/>
      <c r="H69" s="4"/>
    </row>
    <row r="70" spans="1:19" ht="32.1" customHeight="1" x14ac:dyDescent="0.3">
      <c r="A70" s="4" t="s">
        <v>299</v>
      </c>
      <c r="B70" s="121" t="s">
        <v>208</v>
      </c>
      <c r="C70" s="121" t="s">
        <v>418</v>
      </c>
      <c r="D70" s="122" t="s">
        <v>209</v>
      </c>
      <c r="E70" s="137" t="s">
        <v>228</v>
      </c>
      <c r="F70" s="2" t="s">
        <v>451</v>
      </c>
      <c r="G70" s="14"/>
      <c r="H70" s="4"/>
    </row>
    <row r="71" spans="1:19" ht="32.1" customHeight="1" x14ac:dyDescent="0.3">
      <c r="A71" s="4" t="s">
        <v>301</v>
      </c>
      <c r="B71" s="121" t="s">
        <v>208</v>
      </c>
      <c r="C71" s="121" t="s">
        <v>418</v>
      </c>
      <c r="D71" s="122" t="s">
        <v>209</v>
      </c>
      <c r="E71" s="137" t="s">
        <v>231</v>
      </c>
      <c r="F71" s="2" t="s">
        <v>452</v>
      </c>
      <c r="G71" s="14"/>
      <c r="H71" s="4"/>
    </row>
    <row r="72" spans="1:19" ht="32.1" customHeight="1" x14ac:dyDescent="0.3">
      <c r="A72" s="4" t="s">
        <v>303</v>
      </c>
      <c r="B72" s="121" t="s">
        <v>133</v>
      </c>
      <c r="C72" s="121" t="s">
        <v>79</v>
      </c>
      <c r="D72" s="122" t="s">
        <v>453</v>
      </c>
      <c r="E72" s="137" t="s">
        <v>170</v>
      </c>
      <c r="F72" s="2" t="s">
        <v>454</v>
      </c>
      <c r="G72" s="14"/>
      <c r="H72" s="8"/>
    </row>
    <row r="73" spans="1:19" ht="32.1" customHeight="1" x14ac:dyDescent="0.3">
      <c r="A73" s="4" t="s">
        <v>305</v>
      </c>
      <c r="B73" s="20" t="s">
        <v>455</v>
      </c>
      <c r="C73" s="121" t="s">
        <v>79</v>
      </c>
      <c r="D73" s="122" t="s">
        <v>453</v>
      </c>
      <c r="E73" s="137" t="s">
        <v>202</v>
      </c>
      <c r="F73" s="2" t="s">
        <v>456</v>
      </c>
      <c r="G73" s="14"/>
      <c r="H73" s="8"/>
    </row>
    <row r="74" spans="1:19" ht="32.1" customHeight="1" x14ac:dyDescent="0.3">
      <c r="A74" s="4" t="s">
        <v>307</v>
      </c>
      <c r="B74" s="121" t="s">
        <v>133</v>
      </c>
      <c r="C74" s="121" t="s">
        <v>79</v>
      </c>
      <c r="D74" s="122" t="s">
        <v>453</v>
      </c>
      <c r="E74" s="123" t="s">
        <v>173</v>
      </c>
      <c r="F74" s="2" t="s">
        <v>457</v>
      </c>
      <c r="G74" s="14"/>
      <c r="H74" s="8"/>
    </row>
    <row r="75" spans="1:19" ht="32.1" customHeight="1" x14ac:dyDescent="0.3">
      <c r="A75" s="4" t="s">
        <v>309</v>
      </c>
      <c r="B75" s="20" t="s">
        <v>455</v>
      </c>
      <c r="C75" s="121" t="s">
        <v>79</v>
      </c>
      <c r="D75" s="122" t="s">
        <v>453</v>
      </c>
      <c r="E75" s="123" t="s">
        <v>458</v>
      </c>
      <c r="F75" s="2" t="s">
        <v>459</v>
      </c>
      <c r="G75" s="14"/>
      <c r="H75" s="8"/>
    </row>
    <row r="76" spans="1:19" ht="32.1" customHeight="1" x14ac:dyDescent="0.3">
      <c r="A76" s="4" t="s">
        <v>311</v>
      </c>
      <c r="B76" s="121" t="s">
        <v>208</v>
      </c>
      <c r="C76" s="121" t="s">
        <v>79</v>
      </c>
      <c r="D76" s="122" t="s">
        <v>453</v>
      </c>
      <c r="E76" s="137" t="s">
        <v>460</v>
      </c>
      <c r="F76" s="2" t="s">
        <v>461</v>
      </c>
      <c r="G76" s="14"/>
      <c r="H76" s="8"/>
    </row>
    <row r="77" spans="1:19" ht="32.1" customHeight="1" x14ac:dyDescent="0.3">
      <c r="A77" s="4" t="s">
        <v>313</v>
      </c>
      <c r="B77" s="121" t="s">
        <v>208</v>
      </c>
      <c r="C77" s="121" t="s">
        <v>79</v>
      </c>
      <c r="D77" s="122" t="s">
        <v>453</v>
      </c>
      <c r="E77" s="137" t="s">
        <v>462</v>
      </c>
      <c r="F77" s="2" t="s">
        <v>463</v>
      </c>
      <c r="G77" s="14"/>
      <c r="H77" s="8"/>
    </row>
    <row r="78" spans="1:19" ht="32.1" customHeight="1" x14ac:dyDescent="0.3">
      <c r="A78" s="4" t="s">
        <v>315</v>
      </c>
      <c r="B78" s="121" t="s">
        <v>208</v>
      </c>
      <c r="C78" s="121" t="s">
        <v>79</v>
      </c>
      <c r="D78" s="122" t="s">
        <v>453</v>
      </c>
      <c r="E78" s="137" t="s">
        <v>464</v>
      </c>
      <c r="F78" s="2" t="s">
        <v>465</v>
      </c>
      <c r="G78" s="14"/>
      <c r="H78" s="8"/>
    </row>
    <row r="79" spans="1:19" s="136" customFormat="1" ht="86.4" x14ac:dyDescent="0.3">
      <c r="A79" s="134" t="s">
        <v>317</v>
      </c>
      <c r="B79" s="135" t="s">
        <v>208</v>
      </c>
      <c r="C79" s="135" t="s">
        <v>79</v>
      </c>
      <c r="D79" s="143" t="s">
        <v>234</v>
      </c>
      <c r="E79" s="140" t="s">
        <v>235</v>
      </c>
      <c r="F79" s="139" t="s">
        <v>466</v>
      </c>
      <c r="G79" s="14"/>
      <c r="H79" s="8"/>
      <c r="I79"/>
      <c r="J79"/>
      <c r="K79"/>
      <c r="L79"/>
      <c r="M79"/>
      <c r="N79"/>
      <c r="O79"/>
      <c r="P79"/>
      <c r="Q79"/>
      <c r="R79"/>
      <c r="S79"/>
    </row>
    <row r="80" spans="1:19" ht="32.1" customHeight="1" x14ac:dyDescent="0.3">
      <c r="A80" s="4" t="s">
        <v>319</v>
      </c>
      <c r="B80" s="121" t="s">
        <v>133</v>
      </c>
      <c r="C80" s="141" t="s">
        <v>417</v>
      </c>
      <c r="D80" s="123" t="s">
        <v>134</v>
      </c>
      <c r="E80" s="137" t="s">
        <v>238</v>
      </c>
      <c r="F80" s="2" t="s">
        <v>136</v>
      </c>
      <c r="G80" s="14"/>
      <c r="H80" s="4"/>
    </row>
    <row r="81" spans="1:8" ht="32.1" customHeight="1" x14ac:dyDescent="0.3">
      <c r="A81" s="4" t="s">
        <v>321</v>
      </c>
      <c r="B81" s="121" t="s">
        <v>133</v>
      </c>
      <c r="C81" s="141" t="s">
        <v>417</v>
      </c>
      <c r="D81" s="123" t="s">
        <v>134</v>
      </c>
      <c r="E81" s="137" t="s">
        <v>240</v>
      </c>
      <c r="F81" s="2" t="s">
        <v>139</v>
      </c>
      <c r="G81" s="14"/>
      <c r="H81" s="4"/>
    </row>
    <row r="82" spans="1:8" ht="32.1" customHeight="1" x14ac:dyDescent="0.3">
      <c r="A82" s="4" t="s">
        <v>467</v>
      </c>
      <c r="B82" s="121" t="s">
        <v>133</v>
      </c>
      <c r="C82" s="141" t="s">
        <v>417</v>
      </c>
      <c r="D82" s="123" t="s">
        <v>134</v>
      </c>
      <c r="E82" s="123" t="s">
        <v>242</v>
      </c>
      <c r="F82" s="2" t="s">
        <v>142</v>
      </c>
      <c r="G82" s="14"/>
      <c r="H82" s="4"/>
    </row>
    <row r="83" spans="1:8" ht="32.1" customHeight="1" x14ac:dyDescent="0.3">
      <c r="A83" s="4" t="s">
        <v>468</v>
      </c>
      <c r="B83" s="121" t="s">
        <v>133</v>
      </c>
      <c r="C83" s="141" t="s">
        <v>417</v>
      </c>
      <c r="D83" s="144" t="s">
        <v>144</v>
      </c>
      <c r="E83" s="142" t="s">
        <v>244</v>
      </c>
      <c r="F83" s="2" t="s">
        <v>146</v>
      </c>
      <c r="G83" s="14"/>
      <c r="H83" s="4"/>
    </row>
    <row r="84" spans="1:8" ht="32.1" customHeight="1" x14ac:dyDescent="0.3">
      <c r="A84" s="4" t="s">
        <v>469</v>
      </c>
      <c r="B84" s="121" t="s">
        <v>133</v>
      </c>
      <c r="C84" s="141" t="s">
        <v>417</v>
      </c>
      <c r="D84" s="144" t="s">
        <v>144</v>
      </c>
      <c r="E84" s="142" t="s">
        <v>246</v>
      </c>
      <c r="F84" s="2" t="s">
        <v>149</v>
      </c>
      <c r="G84" s="14"/>
      <c r="H84" s="4"/>
    </row>
    <row r="85" spans="1:8" ht="32.1" customHeight="1" x14ac:dyDescent="0.3">
      <c r="A85" s="4" t="s">
        <v>470</v>
      </c>
      <c r="B85" s="121" t="s">
        <v>176</v>
      </c>
      <c r="C85" s="141" t="s">
        <v>417</v>
      </c>
      <c r="D85" s="123" t="s">
        <v>134</v>
      </c>
      <c r="E85" s="137" t="s">
        <v>248</v>
      </c>
      <c r="F85" s="2" t="s">
        <v>177</v>
      </c>
      <c r="G85" s="14"/>
      <c r="H85" s="4"/>
    </row>
    <row r="86" spans="1:8" ht="32.1" customHeight="1" x14ac:dyDescent="0.3">
      <c r="A86" s="4" t="s">
        <v>471</v>
      </c>
      <c r="B86" s="121" t="s">
        <v>176</v>
      </c>
      <c r="C86" s="141" t="s">
        <v>417</v>
      </c>
      <c r="D86" s="123" t="s">
        <v>134</v>
      </c>
      <c r="E86" s="137" t="s">
        <v>250</v>
      </c>
      <c r="F86" s="2" t="s">
        <v>180</v>
      </c>
      <c r="G86" s="14"/>
      <c r="H86" s="4"/>
    </row>
    <row r="87" spans="1:8" ht="32.1" customHeight="1" x14ac:dyDescent="0.3">
      <c r="A87" s="4" t="s">
        <v>472</v>
      </c>
      <c r="B87" s="121" t="s">
        <v>176</v>
      </c>
      <c r="C87" s="141" t="s">
        <v>417</v>
      </c>
      <c r="D87" s="123" t="s">
        <v>134</v>
      </c>
      <c r="E87" s="123" t="s">
        <v>252</v>
      </c>
      <c r="F87" s="2" t="s">
        <v>182</v>
      </c>
      <c r="G87" s="14"/>
      <c r="H87" s="4"/>
    </row>
    <row r="88" spans="1:8" ht="32.1" customHeight="1" x14ac:dyDescent="0.3">
      <c r="A88" s="4" t="s">
        <v>473</v>
      </c>
      <c r="B88" s="121" t="s">
        <v>176</v>
      </c>
      <c r="C88" s="141" t="s">
        <v>417</v>
      </c>
      <c r="D88" s="144" t="s">
        <v>144</v>
      </c>
      <c r="E88" s="142" t="s">
        <v>254</v>
      </c>
      <c r="F88" s="2" t="s">
        <v>184</v>
      </c>
      <c r="G88" s="14"/>
      <c r="H88" s="4"/>
    </row>
    <row r="89" spans="1:8" ht="32.1" customHeight="1" x14ac:dyDescent="0.3">
      <c r="A89" s="4" t="s">
        <v>474</v>
      </c>
      <c r="B89" s="121" t="s">
        <v>176</v>
      </c>
      <c r="C89" s="141" t="s">
        <v>417</v>
      </c>
      <c r="D89" s="144" t="s">
        <v>144</v>
      </c>
      <c r="E89" s="142" t="s">
        <v>256</v>
      </c>
      <c r="F89" s="2" t="s">
        <v>186</v>
      </c>
      <c r="G89" s="14"/>
      <c r="H89" s="4"/>
    </row>
    <row r="90" spans="1:8" ht="32.1" customHeight="1" x14ac:dyDescent="0.3">
      <c r="A90" s="4" t="s">
        <v>475</v>
      </c>
      <c r="B90" s="121" t="s">
        <v>133</v>
      </c>
      <c r="C90" s="141" t="s">
        <v>418</v>
      </c>
      <c r="D90" s="123" t="s">
        <v>134</v>
      </c>
      <c r="E90" s="137" t="s">
        <v>238</v>
      </c>
      <c r="F90" s="2" t="s">
        <v>419</v>
      </c>
      <c r="G90" s="14"/>
      <c r="H90" s="4"/>
    </row>
    <row r="91" spans="1:8" ht="32.1" customHeight="1" x14ac:dyDescent="0.3">
      <c r="A91" s="4" t="s">
        <v>476</v>
      </c>
      <c r="B91" s="121" t="s">
        <v>133</v>
      </c>
      <c r="C91" s="141" t="s">
        <v>418</v>
      </c>
      <c r="D91" s="123" t="s">
        <v>134</v>
      </c>
      <c r="E91" s="137" t="s">
        <v>240</v>
      </c>
      <c r="F91" s="2" t="s">
        <v>420</v>
      </c>
      <c r="G91" s="14"/>
      <c r="H91" s="4"/>
    </row>
    <row r="92" spans="1:8" ht="32.1" customHeight="1" x14ac:dyDescent="0.3">
      <c r="A92" s="4" t="s">
        <v>477</v>
      </c>
      <c r="B92" s="121" t="s">
        <v>133</v>
      </c>
      <c r="C92" s="141" t="s">
        <v>418</v>
      </c>
      <c r="D92" s="123" t="s">
        <v>134</v>
      </c>
      <c r="E92" s="123" t="s">
        <v>242</v>
      </c>
      <c r="F92" s="2" t="s">
        <v>421</v>
      </c>
      <c r="G92" s="14"/>
      <c r="H92" s="4"/>
    </row>
    <row r="93" spans="1:8" ht="32.1" customHeight="1" x14ac:dyDescent="0.3">
      <c r="A93" s="4" t="s">
        <v>478</v>
      </c>
      <c r="B93" s="121" t="s">
        <v>133</v>
      </c>
      <c r="C93" s="141" t="s">
        <v>418</v>
      </c>
      <c r="D93" s="144" t="s">
        <v>144</v>
      </c>
      <c r="E93" s="142" t="s">
        <v>244</v>
      </c>
      <c r="F93" s="2" t="s">
        <v>422</v>
      </c>
      <c r="G93" s="14"/>
      <c r="H93" s="4"/>
    </row>
    <row r="94" spans="1:8" ht="32.1" customHeight="1" x14ac:dyDescent="0.3">
      <c r="A94" s="4" t="s">
        <v>479</v>
      </c>
      <c r="B94" s="121" t="s">
        <v>133</v>
      </c>
      <c r="C94" s="141" t="s">
        <v>418</v>
      </c>
      <c r="D94" s="144" t="s">
        <v>144</v>
      </c>
      <c r="E94" s="142" t="s">
        <v>246</v>
      </c>
      <c r="F94" s="2" t="s">
        <v>423</v>
      </c>
      <c r="G94" s="14"/>
      <c r="H94" s="4"/>
    </row>
    <row r="95" spans="1:8" ht="32.1" customHeight="1" x14ac:dyDescent="0.3">
      <c r="A95" s="4" t="s">
        <v>480</v>
      </c>
      <c r="B95" s="121" t="s">
        <v>176</v>
      </c>
      <c r="C95" s="141" t="s">
        <v>418</v>
      </c>
      <c r="D95" s="123" t="s">
        <v>134</v>
      </c>
      <c r="E95" s="137" t="s">
        <v>248</v>
      </c>
      <c r="F95" s="2" t="s">
        <v>432</v>
      </c>
      <c r="G95" s="14"/>
      <c r="H95" s="4"/>
    </row>
    <row r="96" spans="1:8" ht="32.1" customHeight="1" x14ac:dyDescent="0.3">
      <c r="A96" s="4" t="s">
        <v>481</v>
      </c>
      <c r="B96" s="121" t="s">
        <v>176</v>
      </c>
      <c r="C96" s="141" t="s">
        <v>418</v>
      </c>
      <c r="D96" s="123" t="s">
        <v>134</v>
      </c>
      <c r="E96" s="137" t="s">
        <v>250</v>
      </c>
      <c r="F96" s="2" t="s">
        <v>433</v>
      </c>
      <c r="G96" s="14"/>
      <c r="H96" s="4"/>
    </row>
    <row r="97" spans="1:19" ht="32.1" customHeight="1" x14ac:dyDescent="0.3">
      <c r="A97" s="4" t="s">
        <v>482</v>
      </c>
      <c r="B97" s="121" t="s">
        <v>176</v>
      </c>
      <c r="C97" s="141" t="s">
        <v>418</v>
      </c>
      <c r="D97" s="123" t="s">
        <v>134</v>
      </c>
      <c r="E97" s="123" t="s">
        <v>252</v>
      </c>
      <c r="F97" s="2" t="s">
        <v>434</v>
      </c>
      <c r="G97" s="14"/>
      <c r="H97" s="4"/>
    </row>
    <row r="98" spans="1:19" ht="32.1" customHeight="1" x14ac:dyDescent="0.3">
      <c r="A98" s="4" t="s">
        <v>483</v>
      </c>
      <c r="B98" s="121" t="s">
        <v>176</v>
      </c>
      <c r="C98" s="141" t="s">
        <v>418</v>
      </c>
      <c r="D98" s="144" t="s">
        <v>144</v>
      </c>
      <c r="E98" s="142" t="s">
        <v>254</v>
      </c>
      <c r="F98" s="2" t="s">
        <v>435</v>
      </c>
      <c r="G98" s="14"/>
      <c r="H98" s="4"/>
    </row>
    <row r="99" spans="1:19" ht="32.1" customHeight="1" x14ac:dyDescent="0.3">
      <c r="A99" s="4" t="s">
        <v>484</v>
      </c>
      <c r="B99" s="121" t="s">
        <v>176</v>
      </c>
      <c r="C99" s="141" t="s">
        <v>418</v>
      </c>
      <c r="D99" s="144" t="s">
        <v>144</v>
      </c>
      <c r="E99" s="142" t="s">
        <v>256</v>
      </c>
      <c r="F99" s="2" t="s">
        <v>436</v>
      </c>
      <c r="G99" s="14"/>
      <c r="H99" s="4"/>
    </row>
    <row r="100" spans="1:19" s="136" customFormat="1" ht="86.4" x14ac:dyDescent="0.3">
      <c r="A100" s="134" t="s">
        <v>485</v>
      </c>
      <c r="B100" s="135" t="s">
        <v>208</v>
      </c>
      <c r="C100" s="135" t="s">
        <v>79</v>
      </c>
      <c r="D100" s="143" t="s">
        <v>234</v>
      </c>
      <c r="E100" s="140" t="s">
        <v>258</v>
      </c>
      <c r="F100" s="139" t="s">
        <v>466</v>
      </c>
      <c r="G100" s="14"/>
      <c r="H100" s="8"/>
      <c r="I100"/>
      <c r="J100"/>
      <c r="K100"/>
      <c r="L100"/>
      <c r="M100"/>
      <c r="N100"/>
      <c r="O100"/>
      <c r="P100"/>
      <c r="Q100"/>
      <c r="R100"/>
      <c r="S100"/>
    </row>
    <row r="101" spans="1:19" ht="32.1" customHeight="1" x14ac:dyDescent="0.3">
      <c r="A101" s="4" t="s">
        <v>486</v>
      </c>
      <c r="B101" s="121" t="s">
        <v>133</v>
      </c>
      <c r="C101" s="141" t="s">
        <v>417</v>
      </c>
      <c r="D101" s="123" t="s">
        <v>134</v>
      </c>
      <c r="E101" s="137" t="s">
        <v>260</v>
      </c>
      <c r="F101" s="2" t="s">
        <v>136</v>
      </c>
      <c r="G101" s="14"/>
      <c r="H101" s="4"/>
    </row>
    <row r="102" spans="1:19" ht="32.1" customHeight="1" x14ac:dyDescent="0.3">
      <c r="A102" s="4" t="s">
        <v>487</v>
      </c>
      <c r="B102" s="121" t="s">
        <v>133</v>
      </c>
      <c r="C102" s="141" t="s">
        <v>417</v>
      </c>
      <c r="D102" s="123" t="s">
        <v>134</v>
      </c>
      <c r="E102" s="137" t="s">
        <v>262</v>
      </c>
      <c r="F102" s="2" t="s">
        <v>139</v>
      </c>
      <c r="G102" s="14"/>
      <c r="H102" s="4"/>
    </row>
    <row r="103" spans="1:19" ht="32.1" customHeight="1" x14ac:dyDescent="0.3">
      <c r="A103" s="4" t="s">
        <v>488</v>
      </c>
      <c r="B103" s="121" t="s">
        <v>133</v>
      </c>
      <c r="C103" s="141" t="s">
        <v>417</v>
      </c>
      <c r="D103" s="123" t="s">
        <v>134</v>
      </c>
      <c r="E103" s="123" t="s">
        <v>264</v>
      </c>
      <c r="F103" s="2" t="s">
        <v>142</v>
      </c>
      <c r="G103" s="14"/>
      <c r="H103" s="4"/>
    </row>
    <row r="104" spans="1:19" ht="32.1" customHeight="1" x14ac:dyDescent="0.3">
      <c r="A104" s="4" t="s">
        <v>489</v>
      </c>
      <c r="B104" s="121" t="s">
        <v>133</v>
      </c>
      <c r="C104" s="141" t="s">
        <v>417</v>
      </c>
      <c r="D104" s="144" t="s">
        <v>144</v>
      </c>
      <c r="E104" s="142" t="s">
        <v>266</v>
      </c>
      <c r="F104" s="2" t="s">
        <v>146</v>
      </c>
      <c r="G104" s="14"/>
      <c r="H104" s="4"/>
    </row>
    <row r="105" spans="1:19" ht="32.1" customHeight="1" x14ac:dyDescent="0.3">
      <c r="A105" s="4" t="s">
        <v>490</v>
      </c>
      <c r="B105" s="121" t="s">
        <v>133</v>
      </c>
      <c r="C105" s="141" t="s">
        <v>417</v>
      </c>
      <c r="D105" s="144" t="s">
        <v>144</v>
      </c>
      <c r="E105" s="142" t="s">
        <v>268</v>
      </c>
      <c r="F105" s="2" t="s">
        <v>149</v>
      </c>
      <c r="G105" s="14"/>
      <c r="H105" s="4"/>
    </row>
    <row r="106" spans="1:19" ht="32.1" customHeight="1" x14ac:dyDescent="0.3">
      <c r="A106" s="4" t="s">
        <v>491</v>
      </c>
      <c r="B106" s="121" t="s">
        <v>176</v>
      </c>
      <c r="C106" s="141" t="s">
        <v>417</v>
      </c>
      <c r="D106" s="123" t="s">
        <v>134</v>
      </c>
      <c r="E106" s="137" t="s">
        <v>270</v>
      </c>
      <c r="F106" s="2" t="s">
        <v>177</v>
      </c>
      <c r="G106" s="14"/>
      <c r="H106" s="4"/>
    </row>
    <row r="107" spans="1:19" ht="32.1" customHeight="1" x14ac:dyDescent="0.3">
      <c r="A107" s="4" t="s">
        <v>492</v>
      </c>
      <c r="B107" s="121" t="s">
        <v>176</v>
      </c>
      <c r="C107" s="141" t="s">
        <v>417</v>
      </c>
      <c r="D107" s="123" t="s">
        <v>134</v>
      </c>
      <c r="E107" s="137" t="s">
        <v>272</v>
      </c>
      <c r="F107" s="2" t="s">
        <v>180</v>
      </c>
      <c r="G107" s="14"/>
      <c r="H107" s="4"/>
    </row>
    <row r="108" spans="1:19" ht="32.1" customHeight="1" x14ac:dyDescent="0.3">
      <c r="A108" s="4" t="s">
        <v>493</v>
      </c>
      <c r="B108" s="121" t="s">
        <v>176</v>
      </c>
      <c r="C108" s="141" t="s">
        <v>417</v>
      </c>
      <c r="D108" s="123" t="s">
        <v>134</v>
      </c>
      <c r="E108" s="123" t="s">
        <v>274</v>
      </c>
      <c r="F108" s="2" t="s">
        <v>182</v>
      </c>
      <c r="G108" s="14"/>
      <c r="H108" s="4"/>
    </row>
    <row r="109" spans="1:19" ht="32.1" customHeight="1" x14ac:dyDescent="0.3">
      <c r="A109" s="4" t="s">
        <v>494</v>
      </c>
      <c r="B109" s="121" t="s">
        <v>176</v>
      </c>
      <c r="C109" s="141" t="s">
        <v>417</v>
      </c>
      <c r="D109" s="144" t="s">
        <v>144</v>
      </c>
      <c r="E109" s="142" t="s">
        <v>276</v>
      </c>
      <c r="F109" s="2" t="s">
        <v>184</v>
      </c>
      <c r="G109" s="14"/>
      <c r="H109" s="4"/>
    </row>
    <row r="110" spans="1:19" ht="32.1" customHeight="1" x14ac:dyDescent="0.3">
      <c r="A110" s="4" t="s">
        <v>495</v>
      </c>
      <c r="B110" s="121" t="s">
        <v>176</v>
      </c>
      <c r="C110" s="141" t="s">
        <v>417</v>
      </c>
      <c r="D110" s="144" t="s">
        <v>144</v>
      </c>
      <c r="E110" s="142" t="s">
        <v>278</v>
      </c>
      <c r="F110" s="2" t="s">
        <v>186</v>
      </c>
      <c r="G110" s="14"/>
      <c r="H110" s="4"/>
    </row>
    <row r="111" spans="1:19" ht="32.1" customHeight="1" x14ac:dyDescent="0.3">
      <c r="A111" s="4" t="s">
        <v>496</v>
      </c>
      <c r="B111" s="121" t="s">
        <v>133</v>
      </c>
      <c r="C111" s="141" t="s">
        <v>418</v>
      </c>
      <c r="D111" s="123" t="s">
        <v>134</v>
      </c>
      <c r="E111" s="137" t="s">
        <v>260</v>
      </c>
      <c r="F111" s="2" t="s">
        <v>419</v>
      </c>
      <c r="G111" s="14"/>
      <c r="H111" s="4"/>
    </row>
    <row r="112" spans="1:19" ht="32.1" customHeight="1" x14ac:dyDescent="0.3">
      <c r="A112" s="4" t="s">
        <v>497</v>
      </c>
      <c r="B112" s="121" t="s">
        <v>133</v>
      </c>
      <c r="C112" s="141" t="s">
        <v>418</v>
      </c>
      <c r="D112" s="123" t="s">
        <v>134</v>
      </c>
      <c r="E112" s="137" t="s">
        <v>262</v>
      </c>
      <c r="F112" s="2" t="s">
        <v>420</v>
      </c>
      <c r="G112" s="14"/>
      <c r="H112" s="4"/>
    </row>
    <row r="113" spans="1:19" ht="32.1" customHeight="1" x14ac:dyDescent="0.3">
      <c r="A113" s="4" t="s">
        <v>498</v>
      </c>
      <c r="B113" s="121" t="s">
        <v>133</v>
      </c>
      <c r="C113" s="141" t="s">
        <v>418</v>
      </c>
      <c r="D113" s="123" t="s">
        <v>134</v>
      </c>
      <c r="E113" s="123" t="s">
        <v>264</v>
      </c>
      <c r="F113" s="2" t="s">
        <v>421</v>
      </c>
      <c r="G113" s="14"/>
      <c r="H113" s="4"/>
    </row>
    <row r="114" spans="1:19" ht="32.1" customHeight="1" x14ac:dyDescent="0.3">
      <c r="A114" s="4" t="s">
        <v>499</v>
      </c>
      <c r="B114" s="121" t="s">
        <v>133</v>
      </c>
      <c r="C114" s="141" t="s">
        <v>418</v>
      </c>
      <c r="D114" s="144" t="s">
        <v>144</v>
      </c>
      <c r="E114" s="142" t="s">
        <v>266</v>
      </c>
      <c r="F114" s="2" t="s">
        <v>422</v>
      </c>
      <c r="G114" s="14"/>
      <c r="H114" s="4"/>
    </row>
    <row r="115" spans="1:19" ht="32.1" customHeight="1" x14ac:dyDescent="0.3">
      <c r="A115" s="4" t="s">
        <v>500</v>
      </c>
      <c r="B115" s="121" t="s">
        <v>133</v>
      </c>
      <c r="C115" s="141" t="s">
        <v>418</v>
      </c>
      <c r="D115" s="144" t="s">
        <v>144</v>
      </c>
      <c r="E115" s="142" t="s">
        <v>268</v>
      </c>
      <c r="F115" s="2" t="s">
        <v>423</v>
      </c>
      <c r="G115" s="14"/>
      <c r="H115" s="4"/>
    </row>
    <row r="116" spans="1:19" ht="32.1" customHeight="1" x14ac:dyDescent="0.3">
      <c r="A116" s="4" t="s">
        <v>501</v>
      </c>
      <c r="B116" s="121" t="s">
        <v>176</v>
      </c>
      <c r="C116" s="141" t="s">
        <v>418</v>
      </c>
      <c r="D116" s="123" t="s">
        <v>134</v>
      </c>
      <c r="E116" s="137" t="s">
        <v>270</v>
      </c>
      <c r="F116" s="2" t="s">
        <v>432</v>
      </c>
      <c r="G116" s="14"/>
      <c r="H116" s="4"/>
    </row>
    <row r="117" spans="1:19" ht="32.1" customHeight="1" x14ac:dyDescent="0.3">
      <c r="A117" s="4" t="s">
        <v>502</v>
      </c>
      <c r="B117" s="121" t="s">
        <v>176</v>
      </c>
      <c r="C117" s="141" t="s">
        <v>418</v>
      </c>
      <c r="D117" s="123" t="s">
        <v>134</v>
      </c>
      <c r="E117" s="137" t="s">
        <v>272</v>
      </c>
      <c r="F117" s="2" t="s">
        <v>433</v>
      </c>
      <c r="G117" s="14"/>
      <c r="H117" s="4"/>
    </row>
    <row r="118" spans="1:19" ht="32.1" customHeight="1" x14ac:dyDescent="0.3">
      <c r="A118" s="4" t="s">
        <v>503</v>
      </c>
      <c r="B118" s="121" t="s">
        <v>176</v>
      </c>
      <c r="C118" s="141" t="s">
        <v>418</v>
      </c>
      <c r="D118" s="123" t="s">
        <v>134</v>
      </c>
      <c r="E118" s="123" t="s">
        <v>274</v>
      </c>
      <c r="F118" s="2" t="s">
        <v>434</v>
      </c>
      <c r="G118" s="14"/>
      <c r="H118" s="4"/>
    </row>
    <row r="119" spans="1:19" ht="32.1" customHeight="1" x14ac:dyDescent="0.3">
      <c r="A119" s="4" t="s">
        <v>504</v>
      </c>
      <c r="B119" s="121" t="s">
        <v>176</v>
      </c>
      <c r="C119" s="141" t="s">
        <v>418</v>
      </c>
      <c r="D119" s="144" t="s">
        <v>144</v>
      </c>
      <c r="E119" s="142" t="s">
        <v>276</v>
      </c>
      <c r="F119" s="2" t="s">
        <v>435</v>
      </c>
      <c r="G119" s="14"/>
      <c r="H119" s="4"/>
    </row>
    <row r="120" spans="1:19" ht="32.1" customHeight="1" x14ac:dyDescent="0.3">
      <c r="A120" s="4" t="s">
        <v>505</v>
      </c>
      <c r="B120" s="121" t="s">
        <v>176</v>
      </c>
      <c r="C120" s="141" t="s">
        <v>418</v>
      </c>
      <c r="D120" s="144" t="s">
        <v>144</v>
      </c>
      <c r="E120" s="142" t="s">
        <v>278</v>
      </c>
      <c r="F120" s="2" t="s">
        <v>436</v>
      </c>
      <c r="G120" s="14"/>
      <c r="H120" s="4"/>
    </row>
    <row r="121" spans="1:19" s="136" customFormat="1" ht="86.4" x14ac:dyDescent="0.3">
      <c r="A121" s="134" t="s">
        <v>506</v>
      </c>
      <c r="B121" s="135" t="s">
        <v>208</v>
      </c>
      <c r="C121" s="135" t="s">
        <v>79</v>
      </c>
      <c r="D121" s="143" t="s">
        <v>234</v>
      </c>
      <c r="E121" s="140" t="s">
        <v>280</v>
      </c>
      <c r="F121" s="139" t="s">
        <v>466</v>
      </c>
      <c r="G121" s="14"/>
      <c r="H121" s="8"/>
      <c r="I121"/>
      <c r="J121"/>
      <c r="K121"/>
      <c r="L121"/>
      <c r="M121"/>
      <c r="N121"/>
      <c r="O121"/>
      <c r="P121"/>
      <c r="Q121"/>
      <c r="R121"/>
      <c r="S121"/>
    </row>
    <row r="122" spans="1:19" ht="32.1" customHeight="1" x14ac:dyDescent="0.3">
      <c r="A122" s="4" t="s">
        <v>507</v>
      </c>
      <c r="B122" s="121" t="s">
        <v>133</v>
      </c>
      <c r="C122" s="141" t="s">
        <v>417</v>
      </c>
      <c r="D122" s="123" t="s">
        <v>134</v>
      </c>
      <c r="E122" s="137" t="s">
        <v>282</v>
      </c>
      <c r="F122" s="2" t="s">
        <v>136</v>
      </c>
      <c r="G122" s="14"/>
      <c r="H122" s="4"/>
    </row>
    <row r="123" spans="1:19" ht="32.1" customHeight="1" x14ac:dyDescent="0.3">
      <c r="A123" s="4" t="s">
        <v>508</v>
      </c>
      <c r="B123" s="121" t="s">
        <v>133</v>
      </c>
      <c r="C123" s="141" t="s">
        <v>417</v>
      </c>
      <c r="D123" s="123" t="s">
        <v>134</v>
      </c>
      <c r="E123" s="137" t="s">
        <v>284</v>
      </c>
      <c r="F123" s="2" t="s">
        <v>139</v>
      </c>
      <c r="G123" s="14"/>
      <c r="H123" s="4"/>
    </row>
    <row r="124" spans="1:19" ht="32.1" customHeight="1" x14ac:dyDescent="0.3">
      <c r="A124" s="4" t="s">
        <v>509</v>
      </c>
      <c r="B124" s="121" t="s">
        <v>133</v>
      </c>
      <c r="C124" s="141" t="s">
        <v>417</v>
      </c>
      <c r="D124" s="123" t="s">
        <v>134</v>
      </c>
      <c r="E124" s="123" t="s">
        <v>286</v>
      </c>
      <c r="F124" s="2" t="s">
        <v>142</v>
      </c>
      <c r="G124" s="14"/>
      <c r="H124" s="4"/>
    </row>
    <row r="125" spans="1:19" ht="32.1" customHeight="1" x14ac:dyDescent="0.3">
      <c r="A125" s="4" t="s">
        <v>510</v>
      </c>
      <c r="B125" s="121" t="s">
        <v>133</v>
      </c>
      <c r="C125" s="141" t="s">
        <v>417</v>
      </c>
      <c r="D125" s="144" t="s">
        <v>144</v>
      </c>
      <c r="E125" s="142" t="s">
        <v>288</v>
      </c>
      <c r="F125" s="2" t="s">
        <v>146</v>
      </c>
      <c r="G125" s="14"/>
      <c r="H125" s="4"/>
    </row>
    <row r="126" spans="1:19" ht="32.1" customHeight="1" x14ac:dyDescent="0.3">
      <c r="A126" s="4" t="s">
        <v>511</v>
      </c>
      <c r="B126" s="121" t="s">
        <v>133</v>
      </c>
      <c r="C126" s="141" t="s">
        <v>417</v>
      </c>
      <c r="D126" s="144" t="s">
        <v>144</v>
      </c>
      <c r="E126" s="142" t="s">
        <v>290</v>
      </c>
      <c r="F126" s="2" t="s">
        <v>149</v>
      </c>
      <c r="G126" s="14"/>
      <c r="H126" s="4"/>
    </row>
    <row r="127" spans="1:19" ht="32.1" customHeight="1" x14ac:dyDescent="0.3">
      <c r="A127" s="4" t="s">
        <v>512</v>
      </c>
      <c r="B127" s="121" t="s">
        <v>176</v>
      </c>
      <c r="C127" s="141" t="s">
        <v>417</v>
      </c>
      <c r="D127" s="123" t="s">
        <v>134</v>
      </c>
      <c r="E127" s="137" t="s">
        <v>292</v>
      </c>
      <c r="F127" s="2" t="s">
        <v>177</v>
      </c>
      <c r="G127" s="14"/>
      <c r="H127" s="4"/>
    </row>
    <row r="128" spans="1:19" ht="32.1" customHeight="1" x14ac:dyDescent="0.3">
      <c r="A128" s="4" t="s">
        <v>513</v>
      </c>
      <c r="B128" s="121" t="s">
        <v>176</v>
      </c>
      <c r="C128" s="141" t="s">
        <v>417</v>
      </c>
      <c r="D128" s="123" t="s">
        <v>134</v>
      </c>
      <c r="E128" s="137" t="s">
        <v>294</v>
      </c>
      <c r="F128" s="2" t="s">
        <v>180</v>
      </c>
      <c r="G128" s="14"/>
      <c r="H128" s="4"/>
    </row>
    <row r="129" spans="1:15" ht="32.1" customHeight="1" x14ac:dyDescent="0.3">
      <c r="A129" s="4" t="s">
        <v>514</v>
      </c>
      <c r="B129" s="121" t="s">
        <v>176</v>
      </c>
      <c r="C129" s="141" t="s">
        <v>417</v>
      </c>
      <c r="D129" s="123" t="s">
        <v>134</v>
      </c>
      <c r="E129" s="123" t="s">
        <v>296</v>
      </c>
      <c r="F129" s="2" t="s">
        <v>182</v>
      </c>
      <c r="G129" s="14"/>
      <c r="H129" s="4"/>
    </row>
    <row r="130" spans="1:15" ht="32.1" customHeight="1" x14ac:dyDescent="0.3">
      <c r="A130" s="4" t="s">
        <v>515</v>
      </c>
      <c r="B130" s="121" t="s">
        <v>176</v>
      </c>
      <c r="C130" s="141" t="s">
        <v>417</v>
      </c>
      <c r="D130" s="144" t="s">
        <v>144</v>
      </c>
      <c r="E130" s="142" t="s">
        <v>298</v>
      </c>
      <c r="F130" s="2" t="s">
        <v>184</v>
      </c>
      <c r="G130" s="14"/>
      <c r="H130" s="4"/>
    </row>
    <row r="131" spans="1:15" ht="32.1" customHeight="1" x14ac:dyDescent="0.3">
      <c r="A131" s="4" t="s">
        <v>516</v>
      </c>
      <c r="B131" s="121" t="s">
        <v>176</v>
      </c>
      <c r="C131" s="141" t="s">
        <v>417</v>
      </c>
      <c r="D131" s="144" t="s">
        <v>144</v>
      </c>
      <c r="E131" s="142" t="s">
        <v>300</v>
      </c>
      <c r="F131" s="2" t="s">
        <v>186</v>
      </c>
      <c r="G131" s="14"/>
      <c r="H131" s="4"/>
    </row>
    <row r="132" spans="1:15" ht="32.1" customHeight="1" x14ac:dyDescent="0.3">
      <c r="A132" s="4" t="s">
        <v>517</v>
      </c>
      <c r="B132" s="121" t="s">
        <v>133</v>
      </c>
      <c r="C132" s="141" t="s">
        <v>418</v>
      </c>
      <c r="D132" s="123" t="s">
        <v>134</v>
      </c>
      <c r="E132" s="137" t="s">
        <v>282</v>
      </c>
      <c r="F132" s="2" t="s">
        <v>419</v>
      </c>
      <c r="G132" s="14"/>
      <c r="H132" s="4"/>
    </row>
    <row r="133" spans="1:15" ht="32.1" customHeight="1" x14ac:dyDescent="0.3">
      <c r="A133" s="4" t="s">
        <v>518</v>
      </c>
      <c r="B133" s="121" t="s">
        <v>133</v>
      </c>
      <c r="C133" s="141" t="s">
        <v>418</v>
      </c>
      <c r="D133" s="123" t="s">
        <v>134</v>
      </c>
      <c r="E133" s="137" t="s">
        <v>284</v>
      </c>
      <c r="F133" s="2" t="s">
        <v>420</v>
      </c>
      <c r="G133" s="14"/>
      <c r="H133" s="4"/>
    </row>
    <row r="134" spans="1:15" ht="32.1" customHeight="1" x14ac:dyDescent="0.3">
      <c r="A134" s="4" t="s">
        <v>519</v>
      </c>
      <c r="B134" s="121" t="s">
        <v>133</v>
      </c>
      <c r="C134" s="141" t="s">
        <v>418</v>
      </c>
      <c r="D134" s="123" t="s">
        <v>134</v>
      </c>
      <c r="E134" s="123" t="s">
        <v>286</v>
      </c>
      <c r="F134" s="2" t="s">
        <v>421</v>
      </c>
      <c r="G134" s="14"/>
      <c r="H134" s="4"/>
    </row>
    <row r="135" spans="1:15" ht="32.1" customHeight="1" x14ac:dyDescent="0.3">
      <c r="A135" s="4" t="s">
        <v>520</v>
      </c>
      <c r="B135" s="121" t="s">
        <v>133</v>
      </c>
      <c r="C135" s="141" t="s">
        <v>418</v>
      </c>
      <c r="D135" s="144" t="s">
        <v>144</v>
      </c>
      <c r="E135" s="142" t="s">
        <v>288</v>
      </c>
      <c r="F135" s="2" t="s">
        <v>422</v>
      </c>
      <c r="G135" s="14"/>
      <c r="H135" s="4"/>
    </row>
    <row r="136" spans="1:15" ht="32.1" customHeight="1" x14ac:dyDescent="0.3">
      <c r="A136" s="4" t="s">
        <v>521</v>
      </c>
      <c r="B136" s="121" t="s">
        <v>133</v>
      </c>
      <c r="C136" s="141" t="s">
        <v>418</v>
      </c>
      <c r="D136" s="144" t="s">
        <v>144</v>
      </c>
      <c r="E136" s="142" t="s">
        <v>290</v>
      </c>
      <c r="F136" s="2" t="s">
        <v>423</v>
      </c>
      <c r="G136" s="14"/>
      <c r="H136" s="4"/>
    </row>
    <row r="137" spans="1:15" ht="32.1" customHeight="1" x14ac:dyDescent="0.3">
      <c r="A137" s="4" t="s">
        <v>522</v>
      </c>
      <c r="B137" s="121" t="s">
        <v>176</v>
      </c>
      <c r="C137" s="141" t="s">
        <v>418</v>
      </c>
      <c r="D137" s="123" t="s">
        <v>134</v>
      </c>
      <c r="E137" s="137" t="s">
        <v>292</v>
      </c>
      <c r="F137" s="2" t="s">
        <v>432</v>
      </c>
      <c r="G137" s="14"/>
      <c r="H137" s="4"/>
    </row>
    <row r="138" spans="1:15" ht="32.1" customHeight="1" x14ac:dyDescent="0.3">
      <c r="A138" s="4" t="s">
        <v>523</v>
      </c>
      <c r="B138" s="121" t="s">
        <v>176</v>
      </c>
      <c r="C138" s="141" t="s">
        <v>418</v>
      </c>
      <c r="D138" s="123" t="s">
        <v>134</v>
      </c>
      <c r="E138" s="137" t="s">
        <v>294</v>
      </c>
      <c r="F138" s="2" t="s">
        <v>433</v>
      </c>
      <c r="G138" s="14"/>
      <c r="H138" s="4"/>
    </row>
    <row r="139" spans="1:15" ht="32.1" customHeight="1" x14ac:dyDescent="0.3">
      <c r="A139" s="4" t="s">
        <v>524</v>
      </c>
      <c r="B139" s="121" t="s">
        <v>176</v>
      </c>
      <c r="C139" s="141" t="s">
        <v>418</v>
      </c>
      <c r="D139" s="123" t="s">
        <v>134</v>
      </c>
      <c r="E139" s="123" t="s">
        <v>296</v>
      </c>
      <c r="F139" s="2" t="s">
        <v>434</v>
      </c>
      <c r="G139" s="14"/>
      <c r="H139" s="4"/>
    </row>
    <row r="140" spans="1:15" ht="32.1" customHeight="1" x14ac:dyDescent="0.3">
      <c r="A140" s="4" t="s">
        <v>525</v>
      </c>
      <c r="B140" s="121" t="s">
        <v>176</v>
      </c>
      <c r="C140" s="141" t="s">
        <v>418</v>
      </c>
      <c r="D140" s="144" t="s">
        <v>144</v>
      </c>
      <c r="E140" s="142" t="s">
        <v>298</v>
      </c>
      <c r="F140" s="2" t="s">
        <v>435</v>
      </c>
      <c r="G140" s="14"/>
      <c r="H140" s="4"/>
    </row>
    <row r="141" spans="1:15" ht="32.1" customHeight="1" x14ac:dyDescent="0.3">
      <c r="A141" s="4" t="s">
        <v>526</v>
      </c>
      <c r="B141" s="121" t="s">
        <v>176</v>
      </c>
      <c r="C141" s="141" t="s">
        <v>418</v>
      </c>
      <c r="D141" s="144" t="s">
        <v>144</v>
      </c>
      <c r="E141" s="142" t="s">
        <v>300</v>
      </c>
      <c r="F141" s="2" t="s">
        <v>436</v>
      </c>
      <c r="G141" s="14"/>
      <c r="H141" s="4"/>
    </row>
    <row r="142" spans="1:15" s="136" customFormat="1" ht="86.4" x14ac:dyDescent="0.3">
      <c r="A142" s="134" t="s">
        <v>527</v>
      </c>
      <c r="B142" s="135" t="s">
        <v>208</v>
      </c>
      <c r="C142" s="135" t="s">
        <v>79</v>
      </c>
      <c r="D142" s="143" t="s">
        <v>234</v>
      </c>
      <c r="E142" s="140" t="s">
        <v>302</v>
      </c>
      <c r="F142" s="139" t="s">
        <v>466</v>
      </c>
      <c r="G142" s="14"/>
      <c r="H142" s="8"/>
      <c r="I142"/>
      <c r="J142"/>
      <c r="K142"/>
      <c r="L142"/>
      <c r="M142"/>
      <c r="N142"/>
      <c r="O142"/>
    </row>
    <row r="143" spans="1:15" ht="32.1" customHeight="1" x14ac:dyDescent="0.3">
      <c r="A143" s="4" t="s">
        <v>528</v>
      </c>
      <c r="B143" s="121" t="s">
        <v>133</v>
      </c>
      <c r="C143" s="141" t="s">
        <v>417</v>
      </c>
      <c r="D143" s="123" t="s">
        <v>134</v>
      </c>
      <c r="E143" s="137" t="s">
        <v>304</v>
      </c>
      <c r="F143" s="2" t="s">
        <v>136</v>
      </c>
      <c r="G143" s="14"/>
      <c r="H143" s="4"/>
    </row>
    <row r="144" spans="1:15" ht="32.1" customHeight="1" x14ac:dyDescent="0.3">
      <c r="A144" s="4" t="s">
        <v>529</v>
      </c>
      <c r="B144" s="121" t="s">
        <v>133</v>
      </c>
      <c r="C144" s="141" t="s">
        <v>417</v>
      </c>
      <c r="D144" s="123" t="s">
        <v>134</v>
      </c>
      <c r="E144" s="137" t="s">
        <v>306</v>
      </c>
      <c r="F144" s="2" t="s">
        <v>139</v>
      </c>
      <c r="G144" s="14"/>
      <c r="H144" s="4"/>
    </row>
    <row r="145" spans="1:8" ht="32.1" customHeight="1" x14ac:dyDescent="0.3">
      <c r="A145" s="4" t="s">
        <v>530</v>
      </c>
      <c r="B145" s="121" t="s">
        <v>133</v>
      </c>
      <c r="C145" s="141" t="s">
        <v>417</v>
      </c>
      <c r="D145" s="123" t="s">
        <v>134</v>
      </c>
      <c r="E145" s="123" t="s">
        <v>308</v>
      </c>
      <c r="F145" s="2" t="s">
        <v>142</v>
      </c>
      <c r="G145" s="14"/>
      <c r="H145" s="4"/>
    </row>
    <row r="146" spans="1:8" ht="32.1" customHeight="1" x14ac:dyDescent="0.3">
      <c r="A146" s="4" t="s">
        <v>531</v>
      </c>
      <c r="B146" s="121" t="s">
        <v>133</v>
      </c>
      <c r="C146" s="141" t="s">
        <v>417</v>
      </c>
      <c r="D146" s="144" t="s">
        <v>144</v>
      </c>
      <c r="E146" s="142" t="s">
        <v>310</v>
      </c>
      <c r="F146" s="2" t="s">
        <v>146</v>
      </c>
      <c r="G146" s="14"/>
      <c r="H146" s="4"/>
    </row>
    <row r="147" spans="1:8" ht="32.1" customHeight="1" x14ac:dyDescent="0.3">
      <c r="A147" s="4" t="s">
        <v>532</v>
      </c>
      <c r="B147" s="121" t="s">
        <v>133</v>
      </c>
      <c r="C147" s="141" t="s">
        <v>417</v>
      </c>
      <c r="D147" s="144" t="s">
        <v>144</v>
      </c>
      <c r="E147" s="142" t="s">
        <v>312</v>
      </c>
      <c r="F147" s="2" t="s">
        <v>149</v>
      </c>
      <c r="G147" s="14"/>
      <c r="H147" s="4"/>
    </row>
    <row r="148" spans="1:8" ht="32.1" customHeight="1" x14ac:dyDescent="0.3">
      <c r="A148" s="4" t="s">
        <v>533</v>
      </c>
      <c r="B148" s="121" t="s">
        <v>176</v>
      </c>
      <c r="C148" s="141" t="s">
        <v>417</v>
      </c>
      <c r="D148" s="123" t="s">
        <v>134</v>
      </c>
      <c r="E148" s="137" t="s">
        <v>314</v>
      </c>
      <c r="F148" s="2" t="s">
        <v>177</v>
      </c>
      <c r="G148" s="14"/>
      <c r="H148" s="4"/>
    </row>
    <row r="149" spans="1:8" ht="32.1" customHeight="1" x14ac:dyDescent="0.3">
      <c r="A149" s="4" t="s">
        <v>534</v>
      </c>
      <c r="B149" s="121" t="s">
        <v>176</v>
      </c>
      <c r="C149" s="141" t="s">
        <v>417</v>
      </c>
      <c r="D149" s="123" t="s">
        <v>134</v>
      </c>
      <c r="E149" s="137" t="s">
        <v>316</v>
      </c>
      <c r="F149" s="2" t="s">
        <v>180</v>
      </c>
      <c r="G149" s="14"/>
      <c r="H149" s="4"/>
    </row>
    <row r="150" spans="1:8" ht="32.1" customHeight="1" x14ac:dyDescent="0.3">
      <c r="A150" s="4" t="s">
        <v>535</v>
      </c>
      <c r="B150" s="121" t="s">
        <v>176</v>
      </c>
      <c r="C150" s="141" t="s">
        <v>417</v>
      </c>
      <c r="D150" s="123" t="s">
        <v>134</v>
      </c>
      <c r="E150" s="123" t="s">
        <v>318</v>
      </c>
      <c r="F150" s="2" t="s">
        <v>182</v>
      </c>
      <c r="G150" s="14"/>
      <c r="H150" s="4"/>
    </row>
    <row r="151" spans="1:8" ht="32.1" customHeight="1" x14ac:dyDescent="0.3">
      <c r="A151" s="4" t="s">
        <v>536</v>
      </c>
      <c r="B151" s="121" t="s">
        <v>176</v>
      </c>
      <c r="C151" s="141" t="s">
        <v>417</v>
      </c>
      <c r="D151" s="144" t="s">
        <v>144</v>
      </c>
      <c r="E151" s="142" t="s">
        <v>320</v>
      </c>
      <c r="F151" s="2" t="s">
        <v>184</v>
      </c>
      <c r="G151" s="14"/>
      <c r="H151" s="4"/>
    </row>
    <row r="152" spans="1:8" ht="32.1" customHeight="1" x14ac:dyDescent="0.3">
      <c r="A152" s="4" t="s">
        <v>537</v>
      </c>
      <c r="B152" s="121" t="s">
        <v>176</v>
      </c>
      <c r="C152" s="141" t="s">
        <v>417</v>
      </c>
      <c r="D152" s="144" t="s">
        <v>144</v>
      </c>
      <c r="E152" s="142" t="s">
        <v>322</v>
      </c>
      <c r="F152" s="2" t="s">
        <v>186</v>
      </c>
      <c r="G152" s="14"/>
      <c r="H152" s="4"/>
    </row>
    <row r="153" spans="1:8" ht="32.1" customHeight="1" x14ac:dyDescent="0.3">
      <c r="A153" s="4" t="s">
        <v>538</v>
      </c>
      <c r="B153" s="121" t="s">
        <v>133</v>
      </c>
      <c r="C153" s="141" t="s">
        <v>418</v>
      </c>
      <c r="D153" s="123" t="s">
        <v>134</v>
      </c>
      <c r="E153" s="137" t="s">
        <v>304</v>
      </c>
      <c r="F153" s="2" t="s">
        <v>419</v>
      </c>
      <c r="G153" s="14"/>
      <c r="H153" s="4"/>
    </row>
    <row r="154" spans="1:8" ht="32.1" customHeight="1" x14ac:dyDescent="0.3">
      <c r="A154" s="4" t="s">
        <v>539</v>
      </c>
      <c r="B154" s="121" t="s">
        <v>133</v>
      </c>
      <c r="C154" s="141" t="s">
        <v>418</v>
      </c>
      <c r="D154" s="123" t="s">
        <v>134</v>
      </c>
      <c r="E154" s="137" t="s">
        <v>306</v>
      </c>
      <c r="F154" s="2" t="s">
        <v>420</v>
      </c>
      <c r="G154" s="14"/>
      <c r="H154" s="4"/>
    </row>
    <row r="155" spans="1:8" ht="32.1" customHeight="1" x14ac:dyDescent="0.3">
      <c r="A155" s="4" t="s">
        <v>540</v>
      </c>
      <c r="B155" s="121" t="s">
        <v>133</v>
      </c>
      <c r="C155" s="141" t="s">
        <v>418</v>
      </c>
      <c r="D155" s="123" t="s">
        <v>134</v>
      </c>
      <c r="E155" s="123" t="s">
        <v>308</v>
      </c>
      <c r="F155" s="2" t="s">
        <v>421</v>
      </c>
      <c r="G155" s="14"/>
      <c r="H155" s="4"/>
    </row>
    <row r="156" spans="1:8" ht="32.1" customHeight="1" x14ac:dyDescent="0.3">
      <c r="A156" s="4" t="s">
        <v>541</v>
      </c>
      <c r="B156" s="121" t="s">
        <v>133</v>
      </c>
      <c r="C156" s="141" t="s">
        <v>418</v>
      </c>
      <c r="D156" s="144" t="s">
        <v>144</v>
      </c>
      <c r="E156" s="142" t="s">
        <v>310</v>
      </c>
      <c r="F156" s="2" t="s">
        <v>422</v>
      </c>
      <c r="G156" s="14"/>
      <c r="H156" s="4"/>
    </row>
    <row r="157" spans="1:8" ht="32.1" customHeight="1" x14ac:dyDescent="0.3">
      <c r="A157" s="4" t="s">
        <v>542</v>
      </c>
      <c r="B157" s="121" t="s">
        <v>133</v>
      </c>
      <c r="C157" s="141" t="s">
        <v>418</v>
      </c>
      <c r="D157" s="144" t="s">
        <v>144</v>
      </c>
      <c r="E157" s="142" t="s">
        <v>312</v>
      </c>
      <c r="F157" s="2" t="s">
        <v>423</v>
      </c>
      <c r="G157" s="14"/>
      <c r="H157" s="4"/>
    </row>
    <row r="158" spans="1:8" ht="32.1" customHeight="1" x14ac:dyDescent="0.3">
      <c r="A158" s="4" t="s">
        <v>543</v>
      </c>
      <c r="B158" s="121" t="s">
        <v>176</v>
      </c>
      <c r="C158" s="141" t="s">
        <v>418</v>
      </c>
      <c r="D158" s="123" t="s">
        <v>134</v>
      </c>
      <c r="E158" s="137" t="s">
        <v>314</v>
      </c>
      <c r="F158" s="2" t="s">
        <v>432</v>
      </c>
      <c r="G158" s="14"/>
      <c r="H158" s="4"/>
    </row>
    <row r="159" spans="1:8" ht="32.1" customHeight="1" x14ac:dyDescent="0.3">
      <c r="A159" s="4" t="s">
        <v>544</v>
      </c>
      <c r="B159" s="121" t="s">
        <v>176</v>
      </c>
      <c r="C159" s="141" t="s">
        <v>418</v>
      </c>
      <c r="D159" s="123" t="s">
        <v>134</v>
      </c>
      <c r="E159" s="137" t="s">
        <v>316</v>
      </c>
      <c r="F159" s="2" t="s">
        <v>433</v>
      </c>
      <c r="G159" s="14"/>
      <c r="H159" s="4"/>
    </row>
    <row r="160" spans="1:8" ht="32.1" customHeight="1" x14ac:dyDescent="0.3">
      <c r="A160" s="4" t="s">
        <v>545</v>
      </c>
      <c r="B160" s="121" t="s">
        <v>176</v>
      </c>
      <c r="C160" s="141" t="s">
        <v>418</v>
      </c>
      <c r="D160" s="123" t="s">
        <v>134</v>
      </c>
      <c r="E160" s="123" t="s">
        <v>318</v>
      </c>
      <c r="F160" s="2" t="s">
        <v>434</v>
      </c>
      <c r="G160" s="14"/>
      <c r="H160" s="4"/>
    </row>
    <row r="161" spans="1:8" ht="32.1" customHeight="1" x14ac:dyDescent="0.3">
      <c r="A161" s="4" t="s">
        <v>546</v>
      </c>
      <c r="B161" s="121" t="s">
        <v>176</v>
      </c>
      <c r="C161" s="141" t="s">
        <v>418</v>
      </c>
      <c r="D161" s="144" t="s">
        <v>144</v>
      </c>
      <c r="E161" s="142" t="s">
        <v>320</v>
      </c>
      <c r="F161" s="2" t="s">
        <v>435</v>
      </c>
      <c r="G161" s="14"/>
      <c r="H161" s="4"/>
    </row>
    <row r="162" spans="1:8" ht="32.1" customHeight="1" x14ac:dyDescent="0.3">
      <c r="A162" s="4" t="s">
        <v>547</v>
      </c>
      <c r="B162" s="121" t="s">
        <v>176</v>
      </c>
      <c r="C162" s="141" t="s">
        <v>418</v>
      </c>
      <c r="D162" s="144" t="s">
        <v>144</v>
      </c>
      <c r="E162" s="142" t="s">
        <v>322</v>
      </c>
      <c r="F162" s="2" t="s">
        <v>436</v>
      </c>
      <c r="G162" s="14"/>
      <c r="H162" s="4"/>
    </row>
  </sheetData>
  <autoFilter ref="A3:H162"/>
  <conditionalFormatting sqref="H2">
    <cfRule type="cellIs" dxfId="240" priority="243" operator="greaterThan">
      <formula>0.33</formula>
    </cfRule>
  </conditionalFormatting>
  <conditionalFormatting sqref="G38:G39">
    <cfRule type="containsText" dxfId="239" priority="240" operator="containsText" text="PASS">
      <formula>NOT(ISERROR(SEARCH("PASS",G38)))</formula>
    </cfRule>
    <cfRule type="containsText" dxfId="238" priority="242" operator="containsText" text="FAIL">
      <formula>NOT(ISERROR(SEARCH("FAIL",G38)))</formula>
    </cfRule>
  </conditionalFormatting>
  <conditionalFormatting sqref="G38:G39">
    <cfRule type="containsText" dxfId="237" priority="241" operator="containsText" text="N/A">
      <formula>NOT(ISERROR(SEARCH("N/A",G38)))</formula>
    </cfRule>
  </conditionalFormatting>
  <conditionalFormatting sqref="G38:G39">
    <cfRule type="containsText" dxfId="236" priority="239" operator="containsText" text="N/A">
      <formula>NOT(ISERROR(SEARCH("N/A",G38)))</formula>
    </cfRule>
  </conditionalFormatting>
  <conditionalFormatting sqref="G40:G73">
    <cfRule type="containsText" dxfId="235" priority="236" operator="containsText" text="PASS">
      <formula>NOT(ISERROR(SEARCH("PASS",G40)))</formula>
    </cfRule>
    <cfRule type="containsText" dxfId="234" priority="238" operator="containsText" text="FAIL">
      <formula>NOT(ISERROR(SEARCH("FAIL",G40)))</formula>
    </cfRule>
  </conditionalFormatting>
  <conditionalFormatting sqref="G40:G73">
    <cfRule type="containsText" dxfId="233" priority="237" operator="containsText" text="N/A">
      <formula>NOT(ISERROR(SEARCH("N/A",G40)))</formula>
    </cfRule>
  </conditionalFormatting>
  <conditionalFormatting sqref="G40:G73">
    <cfRule type="containsText" dxfId="232" priority="235" operator="containsText" text="N/A">
      <formula>NOT(ISERROR(SEARCH("N/A",G40)))</formula>
    </cfRule>
  </conditionalFormatting>
  <conditionalFormatting sqref="G94 G99 G97 G90:G92">
    <cfRule type="containsText" dxfId="231" priority="232" operator="containsText" text="PASS">
      <formula>NOT(ISERROR(SEARCH("PASS",G90)))</formula>
    </cfRule>
    <cfRule type="containsText" dxfId="230" priority="234" operator="containsText" text="FAIL">
      <formula>NOT(ISERROR(SEARCH("FAIL",G90)))</formula>
    </cfRule>
  </conditionalFormatting>
  <conditionalFormatting sqref="G94 G99 G97 G90:G92">
    <cfRule type="containsText" dxfId="229" priority="233" operator="containsText" text="N/A">
      <formula>NOT(ISERROR(SEARCH("N/A",G90)))</formula>
    </cfRule>
  </conditionalFormatting>
  <conditionalFormatting sqref="G94 G99 G97 G90:G92">
    <cfRule type="containsText" dxfId="228" priority="231" operator="containsText" text="N/A">
      <formula>NOT(ISERROR(SEARCH("N/A",G90)))</formula>
    </cfRule>
  </conditionalFormatting>
  <conditionalFormatting sqref="G93">
    <cfRule type="containsText" dxfId="227" priority="228" operator="containsText" text="PASS">
      <formula>NOT(ISERROR(SEARCH("PASS",G93)))</formula>
    </cfRule>
    <cfRule type="containsText" dxfId="226" priority="230" operator="containsText" text="FAIL">
      <formula>NOT(ISERROR(SEARCH("FAIL",G93)))</formula>
    </cfRule>
  </conditionalFormatting>
  <conditionalFormatting sqref="G93">
    <cfRule type="containsText" dxfId="225" priority="229" operator="containsText" text="N/A">
      <formula>NOT(ISERROR(SEARCH("N/A",G93)))</formula>
    </cfRule>
  </conditionalFormatting>
  <conditionalFormatting sqref="G93">
    <cfRule type="containsText" dxfId="224" priority="227" operator="containsText" text="N/A">
      <formula>NOT(ISERROR(SEARCH("N/A",G93)))</formula>
    </cfRule>
  </conditionalFormatting>
  <conditionalFormatting sqref="G96">
    <cfRule type="containsText" dxfId="223" priority="224" operator="containsText" text="PASS">
      <formula>NOT(ISERROR(SEARCH("PASS",G96)))</formula>
    </cfRule>
    <cfRule type="containsText" dxfId="222" priority="226" operator="containsText" text="FAIL">
      <formula>NOT(ISERROR(SEARCH("FAIL",G96)))</formula>
    </cfRule>
  </conditionalFormatting>
  <conditionalFormatting sqref="G96">
    <cfRule type="containsText" dxfId="221" priority="225" operator="containsText" text="N/A">
      <formula>NOT(ISERROR(SEARCH("N/A",G96)))</formula>
    </cfRule>
  </conditionalFormatting>
  <conditionalFormatting sqref="G96">
    <cfRule type="containsText" dxfId="220" priority="223" operator="containsText" text="N/A">
      <formula>NOT(ISERROR(SEARCH("N/A",G96)))</formula>
    </cfRule>
  </conditionalFormatting>
  <conditionalFormatting sqref="G98">
    <cfRule type="containsText" dxfId="219" priority="220" operator="containsText" text="PASS">
      <formula>NOT(ISERROR(SEARCH("PASS",G98)))</formula>
    </cfRule>
    <cfRule type="containsText" dxfId="218" priority="222" operator="containsText" text="FAIL">
      <formula>NOT(ISERROR(SEARCH("FAIL",G98)))</formula>
    </cfRule>
  </conditionalFormatting>
  <conditionalFormatting sqref="G98">
    <cfRule type="containsText" dxfId="217" priority="221" operator="containsText" text="N/A">
      <formula>NOT(ISERROR(SEARCH("N/A",G98)))</formula>
    </cfRule>
  </conditionalFormatting>
  <conditionalFormatting sqref="G98">
    <cfRule type="containsText" dxfId="216" priority="219" operator="containsText" text="N/A">
      <formula>NOT(ISERROR(SEARCH("N/A",G98)))</formula>
    </cfRule>
  </conditionalFormatting>
  <conditionalFormatting sqref="G84 G89 G87 G80:G82">
    <cfRule type="containsText" dxfId="215" priority="148" operator="containsText" text="PASS">
      <formula>NOT(ISERROR(SEARCH("PASS",G80)))</formula>
    </cfRule>
    <cfRule type="containsText" dxfId="214" priority="150" operator="containsText" text="FAIL">
      <formula>NOT(ISERROR(SEARCH("FAIL",G80)))</formula>
    </cfRule>
  </conditionalFormatting>
  <conditionalFormatting sqref="G84 G89 G87 G80:G82">
    <cfRule type="containsText" dxfId="213" priority="149" operator="containsText" text="N/A">
      <formula>NOT(ISERROR(SEARCH("N/A",G80)))</formula>
    </cfRule>
  </conditionalFormatting>
  <conditionalFormatting sqref="G84 G89 G87 G80:G82">
    <cfRule type="containsText" dxfId="212" priority="147" operator="containsText" text="N/A">
      <formula>NOT(ISERROR(SEARCH("N/A",G80)))</formula>
    </cfRule>
  </conditionalFormatting>
  <conditionalFormatting sqref="G95">
    <cfRule type="containsText" dxfId="211" priority="184" operator="containsText" text="PASS">
      <formula>NOT(ISERROR(SEARCH("PASS",G95)))</formula>
    </cfRule>
    <cfRule type="containsText" dxfId="210" priority="186" operator="containsText" text="FAIL">
      <formula>NOT(ISERROR(SEARCH("FAIL",G95)))</formula>
    </cfRule>
  </conditionalFormatting>
  <conditionalFormatting sqref="G95">
    <cfRule type="containsText" dxfId="209" priority="185" operator="containsText" text="N/A">
      <formula>NOT(ISERROR(SEARCH("N/A",G95)))</formula>
    </cfRule>
  </conditionalFormatting>
  <conditionalFormatting sqref="G95">
    <cfRule type="containsText" dxfId="208" priority="183" operator="containsText" text="N/A">
      <formula>NOT(ISERROR(SEARCH("N/A",G95)))</formula>
    </cfRule>
  </conditionalFormatting>
  <conditionalFormatting sqref="G115 G118 G111:G113 G120:G121">
    <cfRule type="containsText" dxfId="207" priority="128" operator="containsText" text="PASS">
      <formula>NOT(ISERROR(SEARCH("PASS",G111)))</formula>
    </cfRule>
    <cfRule type="containsText" dxfId="206" priority="130" operator="containsText" text="FAIL">
      <formula>NOT(ISERROR(SEARCH("FAIL",G111)))</formula>
    </cfRule>
  </conditionalFormatting>
  <conditionalFormatting sqref="G115 G118 G111:G113 G120:G121">
    <cfRule type="containsText" dxfId="205" priority="129" operator="containsText" text="N/A">
      <formula>NOT(ISERROR(SEARCH("N/A",G111)))</formula>
    </cfRule>
  </conditionalFormatting>
  <conditionalFormatting sqref="G115 G118 G111:G113 G120:G121">
    <cfRule type="containsText" dxfId="204" priority="127" operator="containsText" text="N/A">
      <formula>NOT(ISERROR(SEARCH("N/A",G111)))</formula>
    </cfRule>
  </conditionalFormatting>
  <conditionalFormatting sqref="G83">
    <cfRule type="containsText" dxfId="203" priority="144" operator="containsText" text="PASS">
      <formula>NOT(ISERROR(SEARCH("PASS",G83)))</formula>
    </cfRule>
    <cfRule type="containsText" dxfId="202" priority="146" operator="containsText" text="FAIL">
      <formula>NOT(ISERROR(SEARCH("FAIL",G83)))</formula>
    </cfRule>
  </conditionalFormatting>
  <conditionalFormatting sqref="G83">
    <cfRule type="containsText" dxfId="201" priority="145" operator="containsText" text="N/A">
      <formula>NOT(ISERROR(SEARCH("N/A",G83)))</formula>
    </cfRule>
  </conditionalFormatting>
  <conditionalFormatting sqref="G83">
    <cfRule type="containsText" dxfId="200" priority="143" operator="containsText" text="N/A">
      <formula>NOT(ISERROR(SEARCH("N/A",G83)))</formula>
    </cfRule>
  </conditionalFormatting>
  <conditionalFormatting sqref="G86">
    <cfRule type="containsText" dxfId="199" priority="140" operator="containsText" text="PASS">
      <formula>NOT(ISERROR(SEARCH("PASS",G86)))</formula>
    </cfRule>
    <cfRule type="containsText" dxfId="198" priority="142" operator="containsText" text="FAIL">
      <formula>NOT(ISERROR(SEARCH("FAIL",G86)))</formula>
    </cfRule>
  </conditionalFormatting>
  <conditionalFormatting sqref="G86">
    <cfRule type="containsText" dxfId="197" priority="141" operator="containsText" text="N/A">
      <formula>NOT(ISERROR(SEARCH("N/A",G86)))</formula>
    </cfRule>
  </conditionalFormatting>
  <conditionalFormatting sqref="G86">
    <cfRule type="containsText" dxfId="196" priority="139" operator="containsText" text="N/A">
      <formula>NOT(ISERROR(SEARCH("N/A",G86)))</formula>
    </cfRule>
  </conditionalFormatting>
  <conditionalFormatting sqref="G88">
    <cfRule type="containsText" dxfId="195" priority="136" operator="containsText" text="PASS">
      <formula>NOT(ISERROR(SEARCH("PASS",G88)))</formula>
    </cfRule>
    <cfRule type="containsText" dxfId="194" priority="138" operator="containsText" text="FAIL">
      <formula>NOT(ISERROR(SEARCH("FAIL",G88)))</formula>
    </cfRule>
  </conditionalFormatting>
  <conditionalFormatting sqref="G88">
    <cfRule type="containsText" dxfId="193" priority="137" operator="containsText" text="N/A">
      <formula>NOT(ISERROR(SEARCH("N/A",G88)))</formula>
    </cfRule>
  </conditionalFormatting>
  <conditionalFormatting sqref="G88">
    <cfRule type="containsText" dxfId="192" priority="135" operator="containsText" text="N/A">
      <formula>NOT(ISERROR(SEARCH("N/A",G88)))</formula>
    </cfRule>
  </conditionalFormatting>
  <conditionalFormatting sqref="G85">
    <cfRule type="containsText" dxfId="191" priority="132" operator="containsText" text="PASS">
      <formula>NOT(ISERROR(SEARCH("PASS",G85)))</formula>
    </cfRule>
    <cfRule type="containsText" dxfId="190" priority="134" operator="containsText" text="FAIL">
      <formula>NOT(ISERROR(SEARCH("FAIL",G85)))</formula>
    </cfRule>
  </conditionalFormatting>
  <conditionalFormatting sqref="G85">
    <cfRule type="containsText" dxfId="189" priority="133" operator="containsText" text="N/A">
      <formula>NOT(ISERROR(SEARCH("N/A",G85)))</formula>
    </cfRule>
  </conditionalFormatting>
  <conditionalFormatting sqref="G85">
    <cfRule type="containsText" dxfId="188" priority="131" operator="containsText" text="N/A">
      <formula>NOT(ISERROR(SEARCH("N/A",G85)))</formula>
    </cfRule>
  </conditionalFormatting>
  <conditionalFormatting sqref="G114">
    <cfRule type="containsText" dxfId="187" priority="124" operator="containsText" text="PASS">
      <formula>NOT(ISERROR(SEARCH("PASS",G114)))</formula>
    </cfRule>
    <cfRule type="containsText" dxfId="186" priority="126" operator="containsText" text="FAIL">
      <formula>NOT(ISERROR(SEARCH("FAIL",G114)))</formula>
    </cfRule>
  </conditionalFormatting>
  <conditionalFormatting sqref="G114">
    <cfRule type="containsText" dxfId="185" priority="125" operator="containsText" text="N/A">
      <formula>NOT(ISERROR(SEARCH("N/A",G114)))</formula>
    </cfRule>
  </conditionalFormatting>
  <conditionalFormatting sqref="G114">
    <cfRule type="containsText" dxfId="184" priority="123" operator="containsText" text="N/A">
      <formula>NOT(ISERROR(SEARCH("N/A",G114)))</formula>
    </cfRule>
  </conditionalFormatting>
  <conditionalFormatting sqref="G117">
    <cfRule type="containsText" dxfId="183" priority="120" operator="containsText" text="PASS">
      <formula>NOT(ISERROR(SEARCH("PASS",G117)))</formula>
    </cfRule>
    <cfRule type="containsText" dxfId="182" priority="122" operator="containsText" text="FAIL">
      <formula>NOT(ISERROR(SEARCH("FAIL",G117)))</formula>
    </cfRule>
  </conditionalFormatting>
  <conditionalFormatting sqref="G117">
    <cfRule type="containsText" dxfId="181" priority="121" operator="containsText" text="N/A">
      <formula>NOT(ISERROR(SEARCH("N/A",G117)))</formula>
    </cfRule>
  </conditionalFormatting>
  <conditionalFormatting sqref="G117">
    <cfRule type="containsText" dxfId="180" priority="119" operator="containsText" text="N/A">
      <formula>NOT(ISERROR(SEARCH("N/A",G117)))</formula>
    </cfRule>
  </conditionalFormatting>
  <conditionalFormatting sqref="G119">
    <cfRule type="containsText" dxfId="179" priority="116" operator="containsText" text="PASS">
      <formula>NOT(ISERROR(SEARCH("PASS",G119)))</formula>
    </cfRule>
    <cfRule type="containsText" dxfId="178" priority="118" operator="containsText" text="FAIL">
      <formula>NOT(ISERROR(SEARCH("FAIL",G119)))</formula>
    </cfRule>
  </conditionalFormatting>
  <conditionalFormatting sqref="G119">
    <cfRule type="containsText" dxfId="177" priority="117" operator="containsText" text="N/A">
      <formula>NOT(ISERROR(SEARCH("N/A",G119)))</formula>
    </cfRule>
  </conditionalFormatting>
  <conditionalFormatting sqref="G119">
    <cfRule type="containsText" dxfId="176" priority="115" operator="containsText" text="N/A">
      <formula>NOT(ISERROR(SEARCH("N/A",G119)))</formula>
    </cfRule>
  </conditionalFormatting>
  <conditionalFormatting sqref="G116">
    <cfRule type="containsText" dxfId="175" priority="112" operator="containsText" text="PASS">
      <formula>NOT(ISERROR(SEARCH("PASS",G116)))</formula>
    </cfRule>
    <cfRule type="containsText" dxfId="174" priority="114" operator="containsText" text="FAIL">
      <formula>NOT(ISERROR(SEARCH("FAIL",G116)))</formula>
    </cfRule>
  </conditionalFormatting>
  <conditionalFormatting sqref="G116">
    <cfRule type="containsText" dxfId="173" priority="113" operator="containsText" text="N/A">
      <formula>NOT(ISERROR(SEARCH("N/A",G116)))</formula>
    </cfRule>
  </conditionalFormatting>
  <conditionalFormatting sqref="G116">
    <cfRule type="containsText" dxfId="172" priority="111" operator="containsText" text="N/A">
      <formula>NOT(ISERROR(SEARCH("N/A",G116)))</formula>
    </cfRule>
  </conditionalFormatting>
  <conditionalFormatting sqref="G105 G110 G108 G101:G103">
    <cfRule type="containsText" dxfId="171" priority="108" operator="containsText" text="PASS">
      <formula>NOT(ISERROR(SEARCH("PASS",G101)))</formula>
    </cfRule>
    <cfRule type="containsText" dxfId="170" priority="110" operator="containsText" text="FAIL">
      <formula>NOT(ISERROR(SEARCH("FAIL",G101)))</formula>
    </cfRule>
  </conditionalFormatting>
  <conditionalFormatting sqref="G105 G110 G108 G101:G103">
    <cfRule type="containsText" dxfId="169" priority="109" operator="containsText" text="N/A">
      <formula>NOT(ISERROR(SEARCH("N/A",G101)))</formula>
    </cfRule>
  </conditionalFormatting>
  <conditionalFormatting sqref="G105 G110 G108 G101:G103">
    <cfRule type="containsText" dxfId="168" priority="107" operator="containsText" text="N/A">
      <formula>NOT(ISERROR(SEARCH("N/A",G101)))</formula>
    </cfRule>
  </conditionalFormatting>
  <conditionalFormatting sqref="G104">
    <cfRule type="containsText" dxfId="167" priority="104" operator="containsText" text="PASS">
      <formula>NOT(ISERROR(SEARCH("PASS",G104)))</formula>
    </cfRule>
    <cfRule type="containsText" dxfId="166" priority="106" operator="containsText" text="FAIL">
      <formula>NOT(ISERROR(SEARCH("FAIL",G104)))</formula>
    </cfRule>
  </conditionalFormatting>
  <conditionalFormatting sqref="G104">
    <cfRule type="containsText" dxfId="165" priority="105" operator="containsText" text="N/A">
      <formula>NOT(ISERROR(SEARCH("N/A",G104)))</formula>
    </cfRule>
  </conditionalFormatting>
  <conditionalFormatting sqref="G104">
    <cfRule type="containsText" dxfId="164" priority="103" operator="containsText" text="N/A">
      <formula>NOT(ISERROR(SEARCH("N/A",G104)))</formula>
    </cfRule>
  </conditionalFormatting>
  <conditionalFormatting sqref="G107">
    <cfRule type="containsText" dxfId="163" priority="100" operator="containsText" text="PASS">
      <formula>NOT(ISERROR(SEARCH("PASS",G107)))</formula>
    </cfRule>
    <cfRule type="containsText" dxfId="162" priority="102" operator="containsText" text="FAIL">
      <formula>NOT(ISERROR(SEARCH("FAIL",G107)))</formula>
    </cfRule>
  </conditionalFormatting>
  <conditionalFormatting sqref="G107">
    <cfRule type="containsText" dxfId="161" priority="101" operator="containsText" text="N/A">
      <formula>NOT(ISERROR(SEARCH("N/A",G107)))</formula>
    </cfRule>
  </conditionalFormatting>
  <conditionalFormatting sqref="G107">
    <cfRule type="containsText" dxfId="160" priority="99" operator="containsText" text="N/A">
      <formula>NOT(ISERROR(SEARCH("N/A",G107)))</formula>
    </cfRule>
  </conditionalFormatting>
  <conditionalFormatting sqref="G109">
    <cfRule type="containsText" dxfId="159" priority="96" operator="containsText" text="PASS">
      <formula>NOT(ISERROR(SEARCH("PASS",G109)))</formula>
    </cfRule>
    <cfRule type="containsText" dxfId="158" priority="98" operator="containsText" text="FAIL">
      <formula>NOT(ISERROR(SEARCH("FAIL",G109)))</formula>
    </cfRule>
  </conditionalFormatting>
  <conditionalFormatting sqref="G109">
    <cfRule type="containsText" dxfId="157" priority="97" operator="containsText" text="N/A">
      <formula>NOT(ISERROR(SEARCH("N/A",G109)))</formula>
    </cfRule>
  </conditionalFormatting>
  <conditionalFormatting sqref="G109">
    <cfRule type="containsText" dxfId="156" priority="95" operator="containsText" text="N/A">
      <formula>NOT(ISERROR(SEARCH("N/A",G109)))</formula>
    </cfRule>
  </conditionalFormatting>
  <conditionalFormatting sqref="G106">
    <cfRule type="containsText" dxfId="155" priority="92" operator="containsText" text="PASS">
      <formula>NOT(ISERROR(SEARCH("PASS",G106)))</formula>
    </cfRule>
    <cfRule type="containsText" dxfId="154" priority="94" operator="containsText" text="FAIL">
      <formula>NOT(ISERROR(SEARCH("FAIL",G106)))</formula>
    </cfRule>
  </conditionalFormatting>
  <conditionalFormatting sqref="G106">
    <cfRule type="containsText" dxfId="153" priority="93" operator="containsText" text="N/A">
      <formula>NOT(ISERROR(SEARCH("N/A",G106)))</formula>
    </cfRule>
  </conditionalFormatting>
  <conditionalFormatting sqref="G106">
    <cfRule type="containsText" dxfId="152" priority="91" operator="containsText" text="N/A">
      <formula>NOT(ISERROR(SEARCH("N/A",G106)))</formula>
    </cfRule>
  </conditionalFormatting>
  <conditionalFormatting sqref="G136 G139 G132:G134 G141">
    <cfRule type="containsText" dxfId="151" priority="88" operator="containsText" text="PASS">
      <formula>NOT(ISERROR(SEARCH("PASS",G132)))</formula>
    </cfRule>
    <cfRule type="containsText" dxfId="150" priority="90" operator="containsText" text="FAIL">
      <formula>NOT(ISERROR(SEARCH("FAIL",G132)))</formula>
    </cfRule>
  </conditionalFormatting>
  <conditionalFormatting sqref="G136 G139 G132:G134 G141">
    <cfRule type="containsText" dxfId="149" priority="89" operator="containsText" text="N/A">
      <formula>NOT(ISERROR(SEARCH("N/A",G132)))</formula>
    </cfRule>
  </conditionalFormatting>
  <conditionalFormatting sqref="G136 G139 G132:G134 G141">
    <cfRule type="containsText" dxfId="148" priority="87" operator="containsText" text="N/A">
      <formula>NOT(ISERROR(SEARCH("N/A",G132)))</formula>
    </cfRule>
  </conditionalFormatting>
  <conditionalFormatting sqref="G135">
    <cfRule type="containsText" dxfId="147" priority="84" operator="containsText" text="PASS">
      <formula>NOT(ISERROR(SEARCH("PASS",G135)))</formula>
    </cfRule>
    <cfRule type="containsText" dxfId="146" priority="86" operator="containsText" text="FAIL">
      <formula>NOT(ISERROR(SEARCH("FAIL",G135)))</formula>
    </cfRule>
  </conditionalFormatting>
  <conditionalFormatting sqref="G135">
    <cfRule type="containsText" dxfId="145" priority="85" operator="containsText" text="N/A">
      <formula>NOT(ISERROR(SEARCH("N/A",G135)))</formula>
    </cfRule>
  </conditionalFormatting>
  <conditionalFormatting sqref="G135">
    <cfRule type="containsText" dxfId="144" priority="83" operator="containsText" text="N/A">
      <formula>NOT(ISERROR(SEARCH("N/A",G135)))</formula>
    </cfRule>
  </conditionalFormatting>
  <conditionalFormatting sqref="G138">
    <cfRule type="containsText" dxfId="143" priority="80" operator="containsText" text="PASS">
      <formula>NOT(ISERROR(SEARCH("PASS",G138)))</formula>
    </cfRule>
    <cfRule type="containsText" dxfId="142" priority="82" operator="containsText" text="FAIL">
      <formula>NOT(ISERROR(SEARCH("FAIL",G138)))</formula>
    </cfRule>
  </conditionalFormatting>
  <conditionalFormatting sqref="G138">
    <cfRule type="containsText" dxfId="141" priority="81" operator="containsText" text="N/A">
      <formula>NOT(ISERROR(SEARCH("N/A",G138)))</formula>
    </cfRule>
  </conditionalFormatting>
  <conditionalFormatting sqref="G138">
    <cfRule type="containsText" dxfId="140" priority="79" operator="containsText" text="N/A">
      <formula>NOT(ISERROR(SEARCH("N/A",G138)))</formula>
    </cfRule>
  </conditionalFormatting>
  <conditionalFormatting sqref="G140">
    <cfRule type="containsText" dxfId="139" priority="76" operator="containsText" text="PASS">
      <formula>NOT(ISERROR(SEARCH("PASS",G140)))</formula>
    </cfRule>
    <cfRule type="containsText" dxfId="138" priority="78" operator="containsText" text="FAIL">
      <formula>NOT(ISERROR(SEARCH("FAIL",G140)))</formula>
    </cfRule>
  </conditionalFormatting>
  <conditionalFormatting sqref="G140">
    <cfRule type="containsText" dxfId="137" priority="77" operator="containsText" text="N/A">
      <formula>NOT(ISERROR(SEARCH("N/A",G140)))</formula>
    </cfRule>
  </conditionalFormatting>
  <conditionalFormatting sqref="G140">
    <cfRule type="containsText" dxfId="136" priority="75" operator="containsText" text="N/A">
      <formula>NOT(ISERROR(SEARCH("N/A",G140)))</formula>
    </cfRule>
  </conditionalFormatting>
  <conditionalFormatting sqref="G137">
    <cfRule type="containsText" dxfId="135" priority="72" operator="containsText" text="PASS">
      <formula>NOT(ISERROR(SEARCH("PASS",G137)))</formula>
    </cfRule>
    <cfRule type="containsText" dxfId="134" priority="74" operator="containsText" text="FAIL">
      <formula>NOT(ISERROR(SEARCH("FAIL",G137)))</formula>
    </cfRule>
  </conditionalFormatting>
  <conditionalFormatting sqref="G137">
    <cfRule type="containsText" dxfId="133" priority="73" operator="containsText" text="N/A">
      <formula>NOT(ISERROR(SEARCH("N/A",G137)))</formula>
    </cfRule>
  </conditionalFormatting>
  <conditionalFormatting sqref="G137">
    <cfRule type="containsText" dxfId="132" priority="71" operator="containsText" text="N/A">
      <formula>NOT(ISERROR(SEARCH("N/A",G137)))</formula>
    </cfRule>
  </conditionalFormatting>
  <conditionalFormatting sqref="G126 G131 G129 G122:G124">
    <cfRule type="containsText" dxfId="131" priority="68" operator="containsText" text="PASS">
      <formula>NOT(ISERROR(SEARCH("PASS",G122)))</formula>
    </cfRule>
    <cfRule type="containsText" dxfId="130" priority="70" operator="containsText" text="FAIL">
      <formula>NOT(ISERROR(SEARCH("FAIL",G122)))</formula>
    </cfRule>
  </conditionalFormatting>
  <conditionalFormatting sqref="G126 G131 G129 G122:G124">
    <cfRule type="containsText" dxfId="129" priority="69" operator="containsText" text="N/A">
      <formula>NOT(ISERROR(SEARCH("N/A",G122)))</formula>
    </cfRule>
  </conditionalFormatting>
  <conditionalFormatting sqref="G126 G131 G129 G122:G124">
    <cfRule type="containsText" dxfId="128" priority="67" operator="containsText" text="N/A">
      <formula>NOT(ISERROR(SEARCH("N/A",G122)))</formula>
    </cfRule>
  </conditionalFormatting>
  <conditionalFormatting sqref="G125">
    <cfRule type="containsText" dxfId="127" priority="64" operator="containsText" text="PASS">
      <formula>NOT(ISERROR(SEARCH("PASS",G125)))</formula>
    </cfRule>
    <cfRule type="containsText" dxfId="126" priority="66" operator="containsText" text="FAIL">
      <formula>NOT(ISERROR(SEARCH("FAIL",G125)))</formula>
    </cfRule>
  </conditionalFormatting>
  <conditionalFormatting sqref="G125">
    <cfRule type="containsText" dxfId="125" priority="65" operator="containsText" text="N/A">
      <formula>NOT(ISERROR(SEARCH("N/A",G125)))</formula>
    </cfRule>
  </conditionalFormatting>
  <conditionalFormatting sqref="G125">
    <cfRule type="containsText" dxfId="124" priority="63" operator="containsText" text="N/A">
      <formula>NOT(ISERROR(SEARCH("N/A",G125)))</formula>
    </cfRule>
  </conditionalFormatting>
  <conditionalFormatting sqref="G128">
    <cfRule type="containsText" dxfId="123" priority="60" operator="containsText" text="PASS">
      <formula>NOT(ISERROR(SEARCH("PASS",G128)))</formula>
    </cfRule>
    <cfRule type="containsText" dxfId="122" priority="62" operator="containsText" text="FAIL">
      <formula>NOT(ISERROR(SEARCH("FAIL",G128)))</formula>
    </cfRule>
  </conditionalFormatting>
  <conditionalFormatting sqref="G128">
    <cfRule type="containsText" dxfId="121" priority="61" operator="containsText" text="N/A">
      <formula>NOT(ISERROR(SEARCH("N/A",G128)))</formula>
    </cfRule>
  </conditionalFormatting>
  <conditionalFormatting sqref="G128">
    <cfRule type="containsText" dxfId="120" priority="59" operator="containsText" text="N/A">
      <formula>NOT(ISERROR(SEARCH("N/A",G128)))</formula>
    </cfRule>
  </conditionalFormatting>
  <conditionalFormatting sqref="G130">
    <cfRule type="containsText" dxfId="119" priority="56" operator="containsText" text="PASS">
      <formula>NOT(ISERROR(SEARCH("PASS",G130)))</formula>
    </cfRule>
    <cfRule type="containsText" dxfId="118" priority="58" operator="containsText" text="FAIL">
      <formula>NOT(ISERROR(SEARCH("FAIL",G130)))</formula>
    </cfRule>
  </conditionalFormatting>
  <conditionalFormatting sqref="G130">
    <cfRule type="containsText" dxfId="117" priority="57" operator="containsText" text="N/A">
      <formula>NOT(ISERROR(SEARCH("N/A",G130)))</formula>
    </cfRule>
  </conditionalFormatting>
  <conditionalFormatting sqref="G130">
    <cfRule type="containsText" dxfId="116" priority="55" operator="containsText" text="N/A">
      <formula>NOT(ISERROR(SEARCH("N/A",G130)))</formula>
    </cfRule>
  </conditionalFormatting>
  <conditionalFormatting sqref="G127">
    <cfRule type="containsText" dxfId="115" priority="52" operator="containsText" text="PASS">
      <formula>NOT(ISERROR(SEARCH("PASS",G127)))</formula>
    </cfRule>
    <cfRule type="containsText" dxfId="114" priority="54" operator="containsText" text="FAIL">
      <formula>NOT(ISERROR(SEARCH("FAIL",G127)))</formula>
    </cfRule>
  </conditionalFormatting>
  <conditionalFormatting sqref="G127">
    <cfRule type="containsText" dxfId="113" priority="53" operator="containsText" text="N/A">
      <formula>NOT(ISERROR(SEARCH("N/A",G127)))</formula>
    </cfRule>
  </conditionalFormatting>
  <conditionalFormatting sqref="G127">
    <cfRule type="containsText" dxfId="112" priority="51" operator="containsText" text="N/A">
      <formula>NOT(ISERROR(SEARCH("N/A",G127)))</formula>
    </cfRule>
  </conditionalFormatting>
  <conditionalFormatting sqref="G142">
    <cfRule type="containsText" dxfId="111" priority="48" operator="containsText" text="PASS">
      <formula>NOT(ISERROR(SEARCH("PASS",G142)))</formula>
    </cfRule>
    <cfRule type="containsText" dxfId="110" priority="50" operator="containsText" text="FAIL">
      <formula>NOT(ISERROR(SEARCH("FAIL",G142)))</formula>
    </cfRule>
  </conditionalFormatting>
  <conditionalFormatting sqref="G142">
    <cfRule type="containsText" dxfId="109" priority="49" operator="containsText" text="N/A">
      <formula>NOT(ISERROR(SEARCH("N/A",G142)))</formula>
    </cfRule>
  </conditionalFormatting>
  <conditionalFormatting sqref="G142">
    <cfRule type="containsText" dxfId="108" priority="47" operator="containsText" text="N/A">
      <formula>NOT(ISERROR(SEARCH("N/A",G142)))</formula>
    </cfRule>
  </conditionalFormatting>
  <conditionalFormatting sqref="G157 G160 G153:G155 G162">
    <cfRule type="containsText" dxfId="107" priority="44" operator="containsText" text="PASS">
      <formula>NOT(ISERROR(SEARCH("PASS",G153)))</formula>
    </cfRule>
    <cfRule type="containsText" dxfId="106" priority="46" operator="containsText" text="FAIL">
      <formula>NOT(ISERROR(SEARCH("FAIL",G153)))</formula>
    </cfRule>
  </conditionalFormatting>
  <conditionalFormatting sqref="G157 G160 G153:G155 G162">
    <cfRule type="containsText" dxfId="105" priority="45" operator="containsText" text="N/A">
      <formula>NOT(ISERROR(SEARCH("N/A",G153)))</formula>
    </cfRule>
  </conditionalFormatting>
  <conditionalFormatting sqref="G157 G160 G153:G155 G162">
    <cfRule type="containsText" dxfId="104" priority="43" operator="containsText" text="N/A">
      <formula>NOT(ISERROR(SEARCH("N/A",G153)))</formula>
    </cfRule>
  </conditionalFormatting>
  <conditionalFormatting sqref="G156">
    <cfRule type="containsText" dxfId="103" priority="40" operator="containsText" text="PASS">
      <formula>NOT(ISERROR(SEARCH("PASS",G156)))</formula>
    </cfRule>
    <cfRule type="containsText" dxfId="102" priority="42" operator="containsText" text="FAIL">
      <formula>NOT(ISERROR(SEARCH("FAIL",G156)))</formula>
    </cfRule>
  </conditionalFormatting>
  <conditionalFormatting sqref="G156">
    <cfRule type="containsText" dxfId="101" priority="41" operator="containsText" text="N/A">
      <formula>NOT(ISERROR(SEARCH("N/A",G156)))</formula>
    </cfRule>
  </conditionalFormatting>
  <conditionalFormatting sqref="G156">
    <cfRule type="containsText" dxfId="100" priority="39" operator="containsText" text="N/A">
      <formula>NOT(ISERROR(SEARCH("N/A",G156)))</formula>
    </cfRule>
  </conditionalFormatting>
  <conditionalFormatting sqref="G159">
    <cfRule type="containsText" dxfId="99" priority="36" operator="containsText" text="PASS">
      <formula>NOT(ISERROR(SEARCH("PASS",G159)))</formula>
    </cfRule>
    <cfRule type="containsText" dxfId="98" priority="38" operator="containsText" text="FAIL">
      <formula>NOT(ISERROR(SEARCH("FAIL",G159)))</formula>
    </cfRule>
  </conditionalFormatting>
  <conditionalFormatting sqref="G159">
    <cfRule type="containsText" dxfId="97" priority="37" operator="containsText" text="N/A">
      <formula>NOT(ISERROR(SEARCH("N/A",G159)))</formula>
    </cfRule>
  </conditionalFormatting>
  <conditionalFormatting sqref="G159">
    <cfRule type="containsText" dxfId="96" priority="35" operator="containsText" text="N/A">
      <formula>NOT(ISERROR(SEARCH("N/A",G159)))</formula>
    </cfRule>
  </conditionalFormatting>
  <conditionalFormatting sqref="G161">
    <cfRule type="containsText" dxfId="95" priority="32" operator="containsText" text="PASS">
      <formula>NOT(ISERROR(SEARCH("PASS",G161)))</formula>
    </cfRule>
    <cfRule type="containsText" dxfId="94" priority="34" operator="containsText" text="FAIL">
      <formula>NOT(ISERROR(SEARCH("FAIL",G161)))</formula>
    </cfRule>
  </conditionalFormatting>
  <conditionalFormatting sqref="G161">
    <cfRule type="containsText" dxfId="93" priority="33" operator="containsText" text="N/A">
      <formula>NOT(ISERROR(SEARCH("N/A",G161)))</formula>
    </cfRule>
  </conditionalFormatting>
  <conditionalFormatting sqref="G161">
    <cfRule type="containsText" dxfId="92" priority="31" operator="containsText" text="N/A">
      <formula>NOT(ISERROR(SEARCH("N/A",G161)))</formula>
    </cfRule>
  </conditionalFormatting>
  <conditionalFormatting sqref="G158">
    <cfRule type="containsText" dxfId="91" priority="28" operator="containsText" text="PASS">
      <formula>NOT(ISERROR(SEARCH("PASS",G158)))</formula>
    </cfRule>
    <cfRule type="containsText" dxfId="90" priority="30" operator="containsText" text="FAIL">
      <formula>NOT(ISERROR(SEARCH("FAIL",G158)))</formula>
    </cfRule>
  </conditionalFormatting>
  <conditionalFormatting sqref="G158">
    <cfRule type="containsText" dxfId="89" priority="29" operator="containsText" text="N/A">
      <formula>NOT(ISERROR(SEARCH("N/A",G158)))</formula>
    </cfRule>
  </conditionalFormatting>
  <conditionalFormatting sqref="G158">
    <cfRule type="containsText" dxfId="88" priority="27" operator="containsText" text="N/A">
      <formula>NOT(ISERROR(SEARCH("N/A",G158)))</formula>
    </cfRule>
  </conditionalFormatting>
  <conditionalFormatting sqref="G147 G152 G150 G143:G145">
    <cfRule type="containsText" dxfId="87" priority="24" operator="containsText" text="PASS">
      <formula>NOT(ISERROR(SEARCH("PASS",G143)))</formula>
    </cfRule>
    <cfRule type="containsText" dxfId="86" priority="26" operator="containsText" text="FAIL">
      <formula>NOT(ISERROR(SEARCH("FAIL",G143)))</formula>
    </cfRule>
  </conditionalFormatting>
  <conditionalFormatting sqref="G147 G152 G150 G143:G145">
    <cfRule type="containsText" dxfId="85" priority="25" operator="containsText" text="N/A">
      <formula>NOT(ISERROR(SEARCH("N/A",G143)))</formula>
    </cfRule>
  </conditionalFormatting>
  <conditionalFormatting sqref="G147 G152 G150 G143:G145">
    <cfRule type="containsText" dxfId="84" priority="23" operator="containsText" text="N/A">
      <formula>NOT(ISERROR(SEARCH("N/A",G143)))</formula>
    </cfRule>
  </conditionalFormatting>
  <conditionalFormatting sqref="G146">
    <cfRule type="containsText" dxfId="83" priority="20" operator="containsText" text="PASS">
      <formula>NOT(ISERROR(SEARCH("PASS",G146)))</formula>
    </cfRule>
    <cfRule type="containsText" dxfId="82" priority="22" operator="containsText" text="FAIL">
      <formula>NOT(ISERROR(SEARCH("FAIL",G146)))</formula>
    </cfRule>
  </conditionalFormatting>
  <conditionalFormatting sqref="G146">
    <cfRule type="containsText" dxfId="81" priority="21" operator="containsText" text="N/A">
      <formula>NOT(ISERROR(SEARCH("N/A",G146)))</formula>
    </cfRule>
  </conditionalFormatting>
  <conditionalFormatting sqref="G146">
    <cfRule type="containsText" dxfId="80" priority="19" operator="containsText" text="N/A">
      <formula>NOT(ISERROR(SEARCH("N/A",G146)))</formula>
    </cfRule>
  </conditionalFormatting>
  <conditionalFormatting sqref="G149">
    <cfRule type="containsText" dxfId="79" priority="16" operator="containsText" text="PASS">
      <formula>NOT(ISERROR(SEARCH("PASS",G149)))</formula>
    </cfRule>
    <cfRule type="containsText" dxfId="78" priority="18" operator="containsText" text="FAIL">
      <formula>NOT(ISERROR(SEARCH("FAIL",G149)))</formula>
    </cfRule>
  </conditionalFormatting>
  <conditionalFormatting sqref="G149">
    <cfRule type="containsText" dxfId="77" priority="17" operator="containsText" text="N/A">
      <formula>NOT(ISERROR(SEARCH("N/A",G149)))</formula>
    </cfRule>
  </conditionalFormatting>
  <conditionalFormatting sqref="G149">
    <cfRule type="containsText" dxfId="76" priority="15" operator="containsText" text="N/A">
      <formula>NOT(ISERROR(SEARCH("N/A",G149)))</formula>
    </cfRule>
  </conditionalFormatting>
  <conditionalFormatting sqref="G151">
    <cfRule type="containsText" dxfId="75" priority="12" operator="containsText" text="PASS">
      <formula>NOT(ISERROR(SEARCH("PASS",G151)))</formula>
    </cfRule>
    <cfRule type="containsText" dxfId="74" priority="14" operator="containsText" text="FAIL">
      <formula>NOT(ISERROR(SEARCH("FAIL",G151)))</formula>
    </cfRule>
  </conditionalFormatting>
  <conditionalFormatting sqref="G151">
    <cfRule type="containsText" dxfId="73" priority="13" operator="containsText" text="N/A">
      <formula>NOT(ISERROR(SEARCH("N/A",G151)))</formula>
    </cfRule>
  </conditionalFormatting>
  <conditionalFormatting sqref="G151">
    <cfRule type="containsText" dxfId="72" priority="11" operator="containsText" text="N/A">
      <formula>NOT(ISERROR(SEARCH("N/A",G151)))</formula>
    </cfRule>
  </conditionalFormatting>
  <conditionalFormatting sqref="G148">
    <cfRule type="containsText" dxfId="71" priority="8" operator="containsText" text="PASS">
      <formula>NOT(ISERROR(SEARCH("PASS",G148)))</formula>
    </cfRule>
    <cfRule type="containsText" dxfId="70" priority="10" operator="containsText" text="FAIL">
      <formula>NOT(ISERROR(SEARCH("FAIL",G148)))</formula>
    </cfRule>
  </conditionalFormatting>
  <conditionalFormatting sqref="G148">
    <cfRule type="containsText" dxfId="69" priority="9" operator="containsText" text="N/A">
      <formula>NOT(ISERROR(SEARCH("N/A",G148)))</formula>
    </cfRule>
  </conditionalFormatting>
  <conditionalFormatting sqref="G148">
    <cfRule type="containsText" dxfId="68" priority="7" operator="containsText" text="N/A">
      <formula>NOT(ISERROR(SEARCH("N/A",G148)))</formula>
    </cfRule>
  </conditionalFormatting>
  <conditionalFormatting sqref="G4:G162">
    <cfRule type="containsText" dxfId="67" priority="4" operator="containsText" text="PASS">
      <formula>NOT(ISERROR(SEARCH("PASS",#REF!)))</formula>
    </cfRule>
    <cfRule type="containsText" dxfId="66" priority="6" operator="containsText" text="FAIL">
      <formula>NOT(ISERROR(SEARCH("FAIL",#REF!)))</formula>
    </cfRule>
  </conditionalFormatting>
  <conditionalFormatting sqref="G4:G162">
    <cfRule type="containsText" dxfId="65" priority="5" operator="containsText" text="N/A">
      <formula>NOT(ISERROR(SEARCH("N/A",#REF!)))</formula>
    </cfRule>
  </conditionalFormatting>
  <conditionalFormatting sqref="G4:G162">
    <cfRule type="containsText" dxfId="64" priority="3" operator="containsText" text="N/A">
      <formula>NOT(ISERROR(SEARCH("N/A",#REF!)))</formula>
    </cfRule>
  </conditionalFormatting>
  <conditionalFormatting sqref="G35:G36">
    <cfRule type="containsText" dxfId="63" priority="246" operator="containsText" text="PASS">
      <formula>NOT(ISERROR(SEARCH("PASS",#REF!)))</formula>
    </cfRule>
    <cfRule type="containsText" dxfId="62" priority="247" operator="containsText" text="FAIL">
      <formula>NOT(ISERROR(SEARCH("FAIL",#REF!)))</formula>
    </cfRule>
  </conditionalFormatting>
  <conditionalFormatting sqref="G35:G36">
    <cfRule type="containsText" dxfId="61" priority="249" operator="containsText" text="N/A">
      <formula>NOT(ISERROR(SEARCH("N/A",#REF!)))</formula>
    </cfRule>
  </conditionalFormatting>
  <conditionalFormatting sqref="G35:G36">
    <cfRule type="containsText" dxfId="60" priority="251" operator="containsText" text="N/A">
      <formula>NOT(ISERROR(SEARCH("N/A",#REF!)))</formula>
    </cfRule>
  </conditionalFormatting>
  <conditionalFormatting sqref="G4:G162">
    <cfRule type="containsText" dxfId="59" priority="1" operator="containsText" text="FAIL">
      <formula>NOT(ISERROR(SEARCH("FAIL",G4)))</formula>
    </cfRule>
    <cfRule type="containsText" dxfId="58" priority="2" operator="containsText" text="PASS">
      <formula>NOT(ISERROR(SEARCH("PASS",G4)))</formula>
    </cfRule>
  </conditionalFormatting>
  <dataValidations count="1">
    <dataValidation type="list" allowBlank="1" showInputMessage="1" showErrorMessage="1" sqref="G4:G162">
      <formula1>"PASS,FAIL,N/A"</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pane ySplit="3" topLeftCell="A4" activePane="bottomLeft" state="frozen"/>
      <selection pane="bottomLeft" activeCell="C12" sqref="C12"/>
    </sheetView>
  </sheetViews>
  <sheetFormatPr defaultRowHeight="14.4" x14ac:dyDescent="0.3"/>
  <cols>
    <col min="1" max="1" width="13.88671875" customWidth="1"/>
    <col min="2" max="2" width="14.44140625" customWidth="1"/>
    <col min="3" max="3" width="22.33203125" customWidth="1"/>
    <col min="4" max="4" width="12.109375" customWidth="1"/>
    <col min="5" max="5" width="24.5546875" customWidth="1"/>
    <col min="6" max="6" width="69.109375" customWidth="1"/>
    <col min="7" max="7" width="41.33203125" customWidth="1"/>
    <col min="8" max="9" width="22.44140625" customWidth="1"/>
  </cols>
  <sheetData>
    <row r="1" spans="1:9" s="179" customFormat="1" ht="29.4" thickBot="1" x14ac:dyDescent="0.3">
      <c r="A1" s="177" t="s">
        <v>123</v>
      </c>
      <c r="B1" s="178"/>
      <c r="C1" s="178"/>
      <c r="D1" s="178"/>
      <c r="E1" s="178"/>
      <c r="F1" s="178" t="s">
        <v>323</v>
      </c>
      <c r="G1" s="178" t="s">
        <v>124</v>
      </c>
      <c r="H1" s="178" t="s">
        <v>125</v>
      </c>
      <c r="I1" s="178" t="s">
        <v>126</v>
      </c>
    </row>
    <row r="2" spans="1:9" s="179" customFormat="1" ht="15.6" thickTop="1" thickBot="1" x14ac:dyDescent="0.3">
      <c r="A2" s="180" t="str">
        <f ca="1">MID(CELL("filename",A1),FIND("]",CELL("filename",A1))+1,256)</f>
        <v>OIS</v>
      </c>
      <c r="B2" s="181"/>
      <c r="C2" s="181"/>
      <c r="D2" s="181"/>
      <c r="E2" s="181"/>
      <c r="F2" s="181">
        <f>COUNTA(B4:B106)</f>
        <v>12</v>
      </c>
      <c r="G2" s="182">
        <f>(COUNTA(H4:H106)-COUNTIF(H4:H106,"N/A"))/F2</f>
        <v>0</v>
      </c>
      <c r="H2" s="182" t="str">
        <f>IF(G2=0,"0%",COUNTIF(H4:H106,"Pass")/(COUNTA(H4:H106)-(COUNTIF(H4:H106,"N/A"))))</f>
        <v>0%</v>
      </c>
      <c r="I2" s="182">
        <f>IF(G2=0,0,1-H2)</f>
        <v>0</v>
      </c>
    </row>
    <row r="3" spans="1:9" x14ac:dyDescent="0.3">
      <c r="A3" s="183" t="s">
        <v>127</v>
      </c>
      <c r="B3" s="184" t="s">
        <v>324</v>
      </c>
      <c r="C3" s="185" t="s">
        <v>325</v>
      </c>
      <c r="D3" s="185" t="s">
        <v>326</v>
      </c>
      <c r="E3" s="184" t="s">
        <v>327</v>
      </c>
      <c r="F3" s="185" t="s">
        <v>328</v>
      </c>
      <c r="G3" s="185" t="s">
        <v>329</v>
      </c>
      <c r="H3" s="185" t="s">
        <v>93</v>
      </c>
      <c r="I3" s="185" t="s">
        <v>88</v>
      </c>
    </row>
    <row r="4" spans="1:9" ht="43.2" x14ac:dyDescent="0.3">
      <c r="A4" s="4" t="s">
        <v>548</v>
      </c>
      <c r="B4" s="4" t="s">
        <v>549</v>
      </c>
      <c r="C4" s="4" t="s">
        <v>550</v>
      </c>
      <c r="D4" s="59">
        <v>1</v>
      </c>
      <c r="E4" s="2" t="s">
        <v>551</v>
      </c>
      <c r="F4" s="2" t="s">
        <v>552</v>
      </c>
      <c r="G4" s="2" t="s">
        <v>553</v>
      </c>
      <c r="H4" s="14"/>
      <c r="I4" s="8"/>
    </row>
    <row r="5" spans="1:9" ht="72" x14ac:dyDescent="0.3">
      <c r="A5" s="4" t="s">
        <v>554</v>
      </c>
      <c r="B5" s="4" t="s">
        <v>549</v>
      </c>
      <c r="C5" s="4" t="s">
        <v>550</v>
      </c>
      <c r="D5" s="59">
        <v>1</v>
      </c>
      <c r="E5" s="2" t="s">
        <v>551</v>
      </c>
      <c r="F5" s="2" t="s">
        <v>555</v>
      </c>
      <c r="G5" s="2" t="s">
        <v>556</v>
      </c>
      <c r="H5" s="14"/>
      <c r="I5" s="8"/>
    </row>
    <row r="6" spans="1:9" ht="72" x14ac:dyDescent="0.3">
      <c r="A6" s="4" t="s">
        <v>557</v>
      </c>
      <c r="B6" s="4" t="s">
        <v>549</v>
      </c>
      <c r="C6" s="4" t="s">
        <v>550</v>
      </c>
      <c r="D6" s="59">
        <v>1</v>
      </c>
      <c r="E6" s="2" t="s">
        <v>551</v>
      </c>
      <c r="F6" s="2" t="s">
        <v>558</v>
      </c>
      <c r="G6" s="2" t="s">
        <v>335</v>
      </c>
      <c r="H6" s="14"/>
      <c r="I6" s="8"/>
    </row>
    <row r="7" spans="1:9" ht="72" x14ac:dyDescent="0.3">
      <c r="A7" s="4" t="s">
        <v>559</v>
      </c>
      <c r="B7" s="4" t="s">
        <v>549</v>
      </c>
      <c r="C7" s="2" t="s">
        <v>560</v>
      </c>
      <c r="D7" s="59">
        <v>1</v>
      </c>
      <c r="E7" s="2" t="s">
        <v>551</v>
      </c>
      <c r="F7" s="10" t="s">
        <v>561</v>
      </c>
      <c r="G7" s="2" t="s">
        <v>562</v>
      </c>
      <c r="H7" s="14"/>
      <c r="I7" s="8"/>
    </row>
    <row r="8" spans="1:9" ht="86.4" x14ac:dyDescent="0.3">
      <c r="A8" s="4" t="s">
        <v>563</v>
      </c>
      <c r="B8" s="4" t="s">
        <v>549</v>
      </c>
      <c r="C8" s="2" t="s">
        <v>564</v>
      </c>
      <c r="D8" s="59">
        <v>2</v>
      </c>
      <c r="E8" s="2" t="s">
        <v>565</v>
      </c>
      <c r="F8" s="10" t="s">
        <v>566</v>
      </c>
      <c r="G8" s="2" t="s">
        <v>415</v>
      </c>
      <c r="H8" s="14"/>
      <c r="I8" s="8"/>
    </row>
    <row r="9" spans="1:9" ht="86.4" x14ac:dyDescent="0.3">
      <c r="A9" s="4" t="s">
        <v>567</v>
      </c>
      <c r="B9" s="4" t="s">
        <v>549</v>
      </c>
      <c r="C9" s="2" t="s">
        <v>568</v>
      </c>
      <c r="D9" s="59">
        <v>2</v>
      </c>
      <c r="E9" s="2" t="s">
        <v>565</v>
      </c>
      <c r="F9" s="10" t="s">
        <v>569</v>
      </c>
      <c r="G9" s="2" t="s">
        <v>415</v>
      </c>
      <c r="H9" s="14"/>
      <c r="I9" s="8"/>
    </row>
    <row r="10" spans="1:9" ht="72" x14ac:dyDescent="0.3">
      <c r="A10" s="4" t="s">
        <v>570</v>
      </c>
      <c r="B10" s="4" t="s">
        <v>549</v>
      </c>
      <c r="C10" s="2" t="s">
        <v>571</v>
      </c>
      <c r="D10" s="59">
        <v>2</v>
      </c>
      <c r="E10" s="2" t="s">
        <v>551</v>
      </c>
      <c r="F10" s="10" t="s">
        <v>572</v>
      </c>
      <c r="G10" s="2" t="s">
        <v>415</v>
      </c>
      <c r="H10" s="14"/>
      <c r="I10" s="8"/>
    </row>
    <row r="11" spans="1:9" ht="115.2" x14ac:dyDescent="0.3">
      <c r="A11" s="4" t="s">
        <v>573</v>
      </c>
      <c r="B11" s="4" t="s">
        <v>549</v>
      </c>
      <c r="C11" s="2" t="s">
        <v>574</v>
      </c>
      <c r="D11" s="59">
        <v>2</v>
      </c>
      <c r="E11" s="2" t="s">
        <v>565</v>
      </c>
      <c r="F11" s="10" t="s">
        <v>575</v>
      </c>
      <c r="G11" s="2" t="s">
        <v>576</v>
      </c>
      <c r="H11" s="14"/>
      <c r="I11" s="8"/>
    </row>
    <row r="12" spans="1:9" ht="115.2" x14ac:dyDescent="0.3">
      <c r="A12" s="4" t="s">
        <v>577</v>
      </c>
      <c r="B12" s="4" t="s">
        <v>549</v>
      </c>
      <c r="C12" s="2" t="s">
        <v>578</v>
      </c>
      <c r="D12" s="59">
        <v>2</v>
      </c>
      <c r="E12" s="2" t="s">
        <v>565</v>
      </c>
      <c r="F12" s="10" t="s">
        <v>579</v>
      </c>
      <c r="G12" s="2" t="s">
        <v>415</v>
      </c>
      <c r="H12" s="14"/>
      <c r="I12" s="8"/>
    </row>
    <row r="13" spans="1:9" ht="100.8" x14ac:dyDescent="0.3">
      <c r="A13" s="4" t="s">
        <v>580</v>
      </c>
      <c r="B13" s="4" t="s">
        <v>549</v>
      </c>
      <c r="C13" s="2" t="s">
        <v>581</v>
      </c>
      <c r="D13" s="59">
        <v>2</v>
      </c>
      <c r="E13" s="2" t="s">
        <v>551</v>
      </c>
      <c r="F13" s="2" t="s">
        <v>582</v>
      </c>
      <c r="G13" s="2" t="s">
        <v>583</v>
      </c>
      <c r="H13" s="14"/>
      <c r="I13" s="8"/>
    </row>
    <row r="14" spans="1:9" ht="72" x14ac:dyDescent="0.3">
      <c r="A14" s="4" t="s">
        <v>584</v>
      </c>
      <c r="B14" s="4" t="s">
        <v>549</v>
      </c>
      <c r="C14" s="2" t="s">
        <v>585</v>
      </c>
      <c r="D14" s="59">
        <v>2</v>
      </c>
      <c r="E14" s="2" t="s">
        <v>551</v>
      </c>
      <c r="F14" s="10" t="s">
        <v>561</v>
      </c>
      <c r="G14" s="2" t="s">
        <v>562</v>
      </c>
      <c r="H14" s="14"/>
      <c r="I14" s="8"/>
    </row>
    <row r="15" spans="1:9" ht="43.2" x14ac:dyDescent="0.3">
      <c r="A15" s="4" t="s">
        <v>586</v>
      </c>
      <c r="B15" s="4" t="s">
        <v>549</v>
      </c>
      <c r="C15" s="2" t="s">
        <v>587</v>
      </c>
      <c r="D15" s="59">
        <v>2</v>
      </c>
      <c r="E15" s="2" t="s">
        <v>551</v>
      </c>
      <c r="F15" s="2" t="s">
        <v>588</v>
      </c>
      <c r="G15" s="2" t="s">
        <v>589</v>
      </c>
      <c r="H15" s="14"/>
      <c r="I15" s="8"/>
    </row>
  </sheetData>
  <conditionalFormatting sqref="I2">
    <cfRule type="cellIs" dxfId="57" priority="8" operator="greaterThan">
      <formula>0.33</formula>
    </cfRule>
  </conditionalFormatting>
  <conditionalFormatting sqref="H4:H15">
    <cfRule type="containsText" dxfId="56" priority="2" operator="containsText" text="PASS">
      <formula>NOT(ISERROR(SEARCH("PASS",H4)))</formula>
    </cfRule>
    <cfRule type="containsText" dxfId="55" priority="4" operator="containsText" text="FAIL">
      <formula>NOT(ISERROR(SEARCH("FAIL",H4)))</formula>
    </cfRule>
  </conditionalFormatting>
  <conditionalFormatting sqref="H4:H15">
    <cfRule type="containsText" dxfId="54" priority="3" operator="containsText" text="N/A">
      <formula>NOT(ISERROR(SEARCH("N/A",H4)))</formula>
    </cfRule>
  </conditionalFormatting>
  <conditionalFormatting sqref="H4:H15">
    <cfRule type="containsText" dxfId="53" priority="1" operator="containsText" text="N/A">
      <formula>NOT(ISERROR(SEARCH("N/A",H4)))</formula>
    </cfRule>
  </conditionalFormatting>
  <dataValidations count="2">
    <dataValidation type="list" allowBlank="1" showInputMessage="1" showErrorMessage="1" sqref="H4:H15">
      <formula1>"PASS,FAIL,N/A"</formula1>
    </dataValidation>
    <dataValidation type="list" allowBlank="1" showInputMessage="1" showErrorMessage="1" sqref="D4:D15">
      <formula1>"1,2"</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pane ySplit="3" topLeftCell="A4" activePane="bottomLeft" state="frozen"/>
      <selection pane="bottomLeft" activeCell="F9" sqref="F9"/>
    </sheetView>
  </sheetViews>
  <sheetFormatPr defaultRowHeight="14.4" x14ac:dyDescent="0.3"/>
  <cols>
    <col min="1" max="1" width="16" customWidth="1"/>
    <col min="2" max="2" width="20.6640625" customWidth="1"/>
    <col min="3" max="3" width="33.44140625" customWidth="1"/>
    <col min="4" max="4" width="27.33203125" customWidth="1"/>
    <col min="5" max="5" width="61.44140625" customWidth="1"/>
    <col min="6" max="6" width="33.33203125" customWidth="1"/>
    <col min="7" max="7" width="20.5546875" customWidth="1"/>
    <col min="8" max="8" width="20.33203125" customWidth="1"/>
  </cols>
  <sheetData>
    <row r="1" spans="1:8" ht="43.8" thickBot="1" x14ac:dyDescent="0.35">
      <c r="A1" s="153" t="s">
        <v>123</v>
      </c>
      <c r="B1" s="154"/>
      <c r="C1" s="154"/>
      <c r="D1" s="154"/>
      <c r="E1" s="154" t="s">
        <v>323</v>
      </c>
      <c r="F1" s="154" t="s">
        <v>124</v>
      </c>
      <c r="G1" s="154" t="s">
        <v>125</v>
      </c>
      <c r="H1" s="154" t="s">
        <v>126</v>
      </c>
    </row>
    <row r="2" spans="1:8" ht="15.6" thickTop="1" thickBot="1" x14ac:dyDescent="0.35">
      <c r="A2" s="155" t="str">
        <f ca="1">MID(CELL("filename",A1),FIND("]",CELL("filename",A1))+1,256)</f>
        <v>Angle Detection</v>
      </c>
      <c r="B2" s="156"/>
      <c r="C2" s="156"/>
      <c r="D2" s="156"/>
      <c r="E2" s="156">
        <f>COUNTA(B4:B121)</f>
        <v>9</v>
      </c>
      <c r="F2" s="157">
        <f>(COUNTA(G4:G121)-COUNTIF(G4:G121,"N/A"))/E2</f>
        <v>0</v>
      </c>
      <c r="G2" s="157" t="str">
        <f>IF(F2=0,"0%",COUNTIF(G4:G121,"Pass")/(COUNTA(G4:G121)-(COUNTIF(G4:G121,"N/A"))))</f>
        <v>0%</v>
      </c>
      <c r="H2" s="157">
        <f>IF(F2=0,0,1-G2)</f>
        <v>0</v>
      </c>
    </row>
    <row r="3" spans="1:8" x14ac:dyDescent="0.3">
      <c r="A3" s="158" t="s">
        <v>127</v>
      </c>
      <c r="B3" s="158" t="s">
        <v>324</v>
      </c>
      <c r="C3" s="159" t="s">
        <v>325</v>
      </c>
      <c r="D3" s="158" t="s">
        <v>327</v>
      </c>
      <c r="E3" s="160" t="s">
        <v>328</v>
      </c>
      <c r="F3" s="160" t="s">
        <v>329</v>
      </c>
      <c r="G3" s="160" t="s">
        <v>93</v>
      </c>
      <c r="H3" s="160" t="s">
        <v>88</v>
      </c>
    </row>
    <row r="4" spans="1:8" ht="115.2" x14ac:dyDescent="0.3">
      <c r="A4" s="2" t="s">
        <v>590</v>
      </c>
      <c r="B4" s="2" t="s">
        <v>591</v>
      </c>
      <c r="C4" s="2" t="s">
        <v>592</v>
      </c>
      <c r="D4" s="2" t="s">
        <v>593</v>
      </c>
      <c r="E4" s="2" t="s">
        <v>594</v>
      </c>
      <c r="F4" s="2" t="s">
        <v>595</v>
      </c>
      <c r="G4" s="14"/>
      <c r="H4" s="8"/>
    </row>
    <row r="5" spans="1:8" ht="100.8" x14ac:dyDescent="0.3">
      <c r="A5" s="2" t="s">
        <v>596</v>
      </c>
      <c r="B5" s="2" t="s">
        <v>591</v>
      </c>
      <c r="C5" s="2" t="s">
        <v>597</v>
      </c>
      <c r="D5" s="2" t="s">
        <v>593</v>
      </c>
      <c r="E5" s="2" t="s">
        <v>598</v>
      </c>
      <c r="F5" s="2" t="s">
        <v>595</v>
      </c>
      <c r="G5" s="14"/>
      <c r="H5" s="8"/>
    </row>
    <row r="6" spans="1:8" ht="100.8" x14ac:dyDescent="0.3">
      <c r="A6" s="2" t="s">
        <v>599</v>
      </c>
      <c r="B6" s="2" t="s">
        <v>591</v>
      </c>
      <c r="C6" s="2" t="s">
        <v>600</v>
      </c>
      <c r="D6" s="2" t="s">
        <v>593</v>
      </c>
      <c r="E6" s="2" t="s">
        <v>601</v>
      </c>
      <c r="F6" s="2" t="s">
        <v>595</v>
      </c>
      <c r="G6" s="14"/>
      <c r="H6" s="161"/>
    </row>
    <row r="7" spans="1:8" ht="57.6" x14ac:dyDescent="0.3">
      <c r="A7" s="2" t="s">
        <v>602</v>
      </c>
      <c r="B7" s="2" t="s">
        <v>591</v>
      </c>
      <c r="C7" s="2" t="s">
        <v>603</v>
      </c>
      <c r="D7" s="2" t="s">
        <v>593</v>
      </c>
      <c r="E7" s="2" t="s">
        <v>604</v>
      </c>
      <c r="F7" s="4" t="s">
        <v>605</v>
      </c>
      <c r="G7" s="14"/>
      <c r="H7" s="161"/>
    </row>
    <row r="8" spans="1:8" ht="57.6" x14ac:dyDescent="0.3">
      <c r="A8" s="2" t="s">
        <v>606</v>
      </c>
      <c r="B8" s="2" t="s">
        <v>591</v>
      </c>
      <c r="C8" s="2" t="s">
        <v>607</v>
      </c>
      <c r="D8" s="2" t="s">
        <v>593</v>
      </c>
      <c r="E8" s="2" t="s">
        <v>608</v>
      </c>
      <c r="F8" s="2" t="s">
        <v>609</v>
      </c>
      <c r="G8" s="14"/>
      <c r="H8" s="8"/>
    </row>
    <row r="9" spans="1:8" ht="43.2" x14ac:dyDescent="0.3">
      <c r="A9" s="2" t="s">
        <v>610</v>
      </c>
      <c r="B9" s="2" t="s">
        <v>591</v>
      </c>
      <c r="C9" s="2" t="s">
        <v>611</v>
      </c>
      <c r="D9" s="2" t="s">
        <v>593</v>
      </c>
      <c r="E9" s="2" t="s">
        <v>612</v>
      </c>
      <c r="F9" s="4" t="s">
        <v>613</v>
      </c>
      <c r="G9" s="14"/>
      <c r="H9" s="8"/>
    </row>
    <row r="10" spans="1:8" ht="72" x14ac:dyDescent="0.3">
      <c r="A10" s="2" t="s">
        <v>614</v>
      </c>
      <c r="B10" s="2" t="s">
        <v>591</v>
      </c>
      <c r="C10" s="2" t="s">
        <v>615</v>
      </c>
      <c r="D10" s="2" t="s">
        <v>616</v>
      </c>
      <c r="E10" s="10" t="s">
        <v>617</v>
      </c>
      <c r="F10" s="2" t="s">
        <v>618</v>
      </c>
      <c r="G10" s="14"/>
      <c r="H10" s="8"/>
    </row>
    <row r="11" spans="1:8" ht="43.2" x14ac:dyDescent="0.3">
      <c r="A11" s="2" t="s">
        <v>619</v>
      </c>
      <c r="B11" s="2" t="s">
        <v>591</v>
      </c>
      <c r="C11" s="10" t="s">
        <v>620</v>
      </c>
      <c r="D11" s="2" t="s">
        <v>593</v>
      </c>
      <c r="E11" s="10" t="s">
        <v>621</v>
      </c>
      <c r="F11" s="4" t="s">
        <v>622</v>
      </c>
      <c r="G11" s="14"/>
      <c r="H11" s="8"/>
    </row>
    <row r="12" spans="1:8" ht="43.2" x14ac:dyDescent="0.3">
      <c r="A12" s="2" t="s">
        <v>623</v>
      </c>
      <c r="B12" s="2" t="s">
        <v>624</v>
      </c>
      <c r="C12" s="10" t="s">
        <v>625</v>
      </c>
      <c r="D12" s="2" t="s">
        <v>626</v>
      </c>
      <c r="E12" s="2" t="s">
        <v>627</v>
      </c>
      <c r="F12" s="2" t="s">
        <v>628</v>
      </c>
      <c r="G12" s="14"/>
      <c r="H12" s="8"/>
    </row>
  </sheetData>
  <conditionalFormatting sqref="H2">
    <cfRule type="cellIs" dxfId="52" priority="5" operator="greaterThan">
      <formula>0.33</formula>
    </cfRule>
  </conditionalFormatting>
  <conditionalFormatting sqref="G4:G12">
    <cfRule type="containsText" dxfId="51" priority="2" operator="containsText" text="PASS">
      <formula>NOT(ISERROR(SEARCH("PASS",G4)))</formula>
    </cfRule>
    <cfRule type="containsText" dxfId="50" priority="4" operator="containsText" text="FAIL">
      <formula>NOT(ISERROR(SEARCH("FAIL",G4)))</formula>
    </cfRule>
  </conditionalFormatting>
  <conditionalFormatting sqref="G4:G12">
    <cfRule type="containsText" dxfId="49" priority="3" operator="containsText" text="N/A">
      <formula>NOT(ISERROR(SEARCH("N/A",G4)))</formula>
    </cfRule>
  </conditionalFormatting>
  <conditionalFormatting sqref="G4:G12">
    <cfRule type="containsText" dxfId="48" priority="1" operator="containsText" text="N/A">
      <formula>NOT(ISERROR(SEARCH("N/A",G4)))</formula>
    </cfRule>
  </conditionalFormatting>
  <dataValidations count="1">
    <dataValidation type="list" allowBlank="1" showInputMessage="1" showErrorMessage="1" sqref="G4:G12">
      <formula1>"PASS,FAIL,N/A"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E22" sqref="E22"/>
    </sheetView>
  </sheetViews>
  <sheetFormatPr defaultRowHeight="14.4" x14ac:dyDescent="0.3"/>
  <cols>
    <col min="1" max="1" width="12.6640625" customWidth="1"/>
    <col min="2" max="2" width="18.44140625" customWidth="1"/>
    <col min="3" max="3" width="30.109375" customWidth="1"/>
    <col min="4" max="4" width="18.5546875" customWidth="1"/>
    <col min="5" max="5" width="45.33203125" customWidth="1"/>
    <col min="6" max="6" width="46.5546875" customWidth="1"/>
    <col min="7" max="7" width="24.5546875" customWidth="1"/>
    <col min="8" max="8" width="23" customWidth="1"/>
  </cols>
  <sheetData>
    <row r="1" spans="1:8" s="5" customFormat="1" ht="29.4" thickBot="1" x14ac:dyDescent="0.3">
      <c r="A1" s="15" t="s">
        <v>123</v>
      </c>
      <c r="B1" s="16"/>
      <c r="C1" s="16"/>
      <c r="D1" s="16"/>
      <c r="E1" s="16" t="s">
        <v>323</v>
      </c>
      <c r="F1" s="16" t="s">
        <v>124</v>
      </c>
      <c r="G1" s="16" t="s">
        <v>125</v>
      </c>
      <c r="H1" s="16" t="s">
        <v>126</v>
      </c>
    </row>
    <row r="2" spans="1:8" s="5" customFormat="1" ht="15.6" thickTop="1" thickBot="1" x14ac:dyDescent="0.3">
      <c r="A2" s="17" t="str">
        <f ca="1">MID(CELL("filename",A1),FIND("]",CELL("filename",A1))+1,256)</f>
        <v>Step Counter</v>
      </c>
      <c r="B2" s="18"/>
      <c r="C2" s="18"/>
      <c r="D2" s="18"/>
      <c r="E2" s="18">
        <f>COUNTA(B4:B126)</f>
        <v>2</v>
      </c>
      <c r="F2" s="19">
        <f>(COUNTA(G4:G126)-COUNTIF(G4:G126,"N/A"))/E2</f>
        <v>0</v>
      </c>
      <c r="G2" s="19" t="str">
        <f>IF(F2=0,"0%",COUNTIF(G4:G126,"Pass")/(COUNTA(G4:G126)-(COUNTIF(G4:G126,"N/A"))))</f>
        <v>0%</v>
      </c>
      <c r="H2" s="19">
        <f>IF(F2=0,0,1-G2)</f>
        <v>0</v>
      </c>
    </row>
    <row r="3" spans="1:8" ht="28.8" x14ac:dyDescent="0.3">
      <c r="A3" s="44" t="s">
        <v>127</v>
      </c>
      <c r="B3" s="13" t="s">
        <v>324</v>
      </c>
      <c r="C3" s="6" t="s">
        <v>325</v>
      </c>
      <c r="D3" s="13" t="s">
        <v>327</v>
      </c>
      <c r="E3" s="6" t="s">
        <v>328</v>
      </c>
      <c r="F3" s="6" t="s">
        <v>329</v>
      </c>
      <c r="G3" s="6" t="s">
        <v>93</v>
      </c>
      <c r="H3" s="6" t="s">
        <v>88</v>
      </c>
    </row>
    <row r="4" spans="1:8" ht="72" x14ac:dyDescent="0.3">
      <c r="A4" s="4" t="s">
        <v>629</v>
      </c>
      <c r="B4" s="4" t="s">
        <v>630</v>
      </c>
      <c r="C4" s="12" t="s">
        <v>332</v>
      </c>
      <c r="D4" s="2" t="s">
        <v>631</v>
      </c>
      <c r="E4" s="10" t="s">
        <v>632</v>
      </c>
      <c r="F4" s="4" t="s">
        <v>633</v>
      </c>
      <c r="G4" s="14"/>
      <c r="H4" s="8"/>
    </row>
    <row r="5" spans="1:8" ht="72" x14ac:dyDescent="0.3">
      <c r="A5" s="4" t="s">
        <v>634</v>
      </c>
      <c r="B5" s="4" t="s">
        <v>630</v>
      </c>
      <c r="C5" s="12" t="s">
        <v>332</v>
      </c>
      <c r="D5" s="2" t="s">
        <v>631</v>
      </c>
      <c r="E5" s="10" t="s">
        <v>635</v>
      </c>
      <c r="F5" s="4" t="s">
        <v>636</v>
      </c>
      <c r="G5" s="14"/>
      <c r="H5" s="8"/>
    </row>
  </sheetData>
  <conditionalFormatting sqref="G4:G5">
    <cfRule type="containsText" dxfId="47" priority="3" operator="containsText" text="PASS">
      <formula>NOT(ISERROR(SEARCH("PASS",G4)))</formula>
    </cfRule>
    <cfRule type="containsText" dxfId="46" priority="5" operator="containsText" text="FAIL">
      <formula>NOT(ISERROR(SEARCH("FAIL",G4)))</formula>
    </cfRule>
  </conditionalFormatting>
  <conditionalFormatting sqref="G4:G5">
    <cfRule type="containsText" dxfId="45" priority="4" operator="containsText" text="N/A">
      <formula>NOT(ISERROR(SEARCH("N/A",G4)))</formula>
    </cfRule>
  </conditionalFormatting>
  <conditionalFormatting sqref="G4:G5">
    <cfRule type="containsText" dxfId="44" priority="2" operator="containsText" text="N/A">
      <formula>NOT(ISERROR(SEARCH("N/A",G4)))</formula>
    </cfRule>
  </conditionalFormatting>
  <conditionalFormatting sqref="H2">
    <cfRule type="cellIs" dxfId="43" priority="1" operator="greaterThan">
      <formula>0.33</formula>
    </cfRule>
  </conditionalFormatting>
  <dataValidations count="1">
    <dataValidation type="list" allowBlank="1" showInputMessage="1" showErrorMessage="1" sqref="G4:G5">
      <formula1>"PASS,FAIL,N/A"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ILMBoschDocument" ma:contentTypeID="0x01010087CD5AE5A982EA458FF6AB8CF3B16C160100FF72713CAB521D489C35F2AF5165FFF1" ma:contentTypeVersion="38" ma:contentTypeDescription="Bosch Document Content Type for ILM" ma:contentTypeScope="" ma:versionID="9aea9d0bfcd13e97b06f4638d4515b3f">
  <xsd:schema xmlns:xsd="http://www.w3.org/2001/XMLSchema" xmlns:xs="http://www.w3.org/2001/XMLSchema" xmlns:p="http://schemas.microsoft.com/office/2006/metadata/properties" xmlns:ns2="efe27221-1f3e-4b09-9acd-3066c03a7f9d" xmlns:ns3="bca0bc44-19d1-4824-98a4-321de56310bf" targetNamespace="http://schemas.microsoft.com/office/2006/metadata/properties" ma:root="true" ma:fieldsID="f1368cc23cbb6e065e3247ac5e01ddd8" ns2:_="" ns3:_="">
    <xsd:import namespace="efe27221-1f3e-4b09-9acd-3066c03a7f9d"/>
    <xsd:import namespace="bca0bc44-19d1-4824-98a4-321de56310bf"/>
    <xsd:element name="properties">
      <xsd:complexType>
        <xsd:sequence>
          <xsd:element name="documentManagement">
            <xsd:complexType>
              <xsd:all>
                <xsd:element ref="ns2:_dlc_DocId" minOccurs="0"/>
                <xsd:element ref="ns2:_dlc_DocIdUrl" minOccurs="0"/>
                <xsd:element ref="ns2:_dlc_DocIdPersistId" minOccurs="0"/>
                <xsd:element ref="ns2:o0ba7af7fda34718acc378040f9eedbd" minOccurs="0"/>
                <xsd:element ref="ns2:TaxCatchAll" minOccurs="0"/>
                <xsd:element ref="ns2:TaxCatchAllLabel" minOccurs="0"/>
                <xsd:element ref="ns2:CSC"/>
                <xsd:element ref="ns2:ASC"/>
                <xsd:element ref="ns2:ISC"/>
                <xsd:element ref="ns2:ArchivingPeriod"/>
                <xsd:element ref="ns2:Safeguarding"/>
                <xsd:element ref="ns2:Historicalrelevance"/>
                <xsd:element ref="ns2:IlmBasedOn" minOccurs="0"/>
                <xsd:element ref="ns2:LockedStatus" minOccurs="0"/>
                <xsd:element ref="ns2:LockedBy" minOccurs="0"/>
                <xsd:element ref="ns2:ILMCreationRevision" minOccurs="0"/>
                <xsd:element ref="ns3:OriginalSubject" minOccurs="0"/>
                <xsd:element ref="ns3:From1" minOccurs="0"/>
                <xsd:element ref="ns3:Cc" minOccurs="0"/>
                <xsd:element ref="ns3:Bcc" minOccurs="0"/>
                <xsd:element ref="ns3:Conversation-Topic" minOccurs="0"/>
                <xsd:element ref="ns3:Date1" minOccurs="0"/>
                <xsd:element ref="ns3:Reply-To" minOccurs="0"/>
                <xsd:element ref="ns3:To" minOccurs="0"/>
                <xsd:element ref="ns3:Received" minOccurs="0"/>
                <xsd:element ref="ns3:Attachment" minOccurs="0"/>
                <xsd:element ref="ns3:Sensitivity" minOccurs="0"/>
                <xsd:element ref="ns3:Importance" minOccurs="0"/>
                <xsd:element ref="ns3:In-Reply-To" minOccurs="0"/>
                <xsd:element ref="ns3:References" minOccurs="0"/>
                <xsd:element ref="ns3:Conversation-Index" minOccurs="0"/>
                <xsd:element ref="ns3:MailPreviewData" minOccurs="0"/>
                <xsd:element ref="ns3:MessageClass" minOccurs="0"/>
                <xsd:element ref="ns3:Message-ID" minOccurs="0"/>
                <xsd:element ref="ns2:ILMItemType" minOccurs="0"/>
                <xsd:element ref="ns2:Revi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e27221-1f3e-4b09-9acd-3066c03a7f9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o0ba7af7fda34718acc378040f9eedbd" ma:index="11" nillable="true" ma:taxonomy="true" ma:internalName="o0ba7af7fda34718acc378040f9eedbd" ma:taxonomyFieldName="DMSKeywords" ma:displayName="Keywords" ma:fieldId="{80ba7af7-fda3-4718-acc3-78040f9eedbd}" ma:sspId="b81b984e-7d9a-4f77-a40b-67f8485df2c3" ma:termSetId="9f515a50-abc9-4c1c-bc44-84b4f1359e63" ma:anchorId="00000000-0000-0000-0000-000000000000" ma:open="true" ma:isKeyword="false">
      <xsd:complexType>
        <xsd:sequence>
          <xsd:element ref="pc:Terms" minOccurs="0" maxOccurs="1"/>
        </xsd:sequence>
      </xsd:complexType>
    </xsd:element>
    <xsd:element name="TaxCatchAll" ma:index="12" nillable="true" ma:displayName="Taxonomy Catch All Column" ma:hidden="true" ma:list="{fa6baca9-7788-48f0-8dbe-6bb68479338f}" ma:internalName="TaxCatchAll" ma:showField="CatchAllData" ma:web="efe27221-1f3e-4b09-9acd-3066c03a7f9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fa6baca9-7788-48f0-8dbe-6bb68479338f}" ma:internalName="TaxCatchAllLabel" ma:readOnly="true" ma:showField="CatchAllDataLabel" ma:web="efe27221-1f3e-4b09-9acd-3066c03a7f9d">
      <xsd:complexType>
        <xsd:complexContent>
          <xsd:extension base="dms:MultiChoiceLookup">
            <xsd:sequence>
              <xsd:element name="Value" type="dms:Lookup" maxOccurs="unbounded" minOccurs="0" nillable="true"/>
            </xsd:sequence>
          </xsd:extension>
        </xsd:complexContent>
      </xsd:complexType>
    </xsd:element>
    <xsd:element name="CSC" ma:index="15" ma:displayName="C-SC" ma:default="1" ma:description="Security Class for Confidentiality" ma:format="Dropdown" ma:indexed="true" ma:internalName="CSC" ma:readOnly="false">
      <xsd:simpleType>
        <xsd:restriction base="dms:Choice">
          <xsd:enumeration value="0"/>
          <xsd:enumeration value="1"/>
          <xsd:enumeration value="2"/>
          <xsd:enumeration value="3"/>
        </xsd:restriction>
      </xsd:simpleType>
    </xsd:element>
    <xsd:element name="ASC" ma:index="16" ma:displayName="A-SC" ma:default="1" ma:description="Security Class for Availability" ma:format="Dropdown" ma:indexed="true" ma:internalName="ASC" ma:readOnly="false">
      <xsd:simpleType>
        <xsd:restriction base="dms:Choice">
          <xsd:enumeration value="0"/>
          <xsd:enumeration value="1"/>
          <xsd:enumeration value="2"/>
          <xsd:enumeration value="3"/>
        </xsd:restriction>
      </xsd:simpleType>
    </xsd:element>
    <xsd:element name="ISC" ma:index="17" ma:displayName="I-SC" ma:default="1" ma:description="Security Class for Integrity" ma:format="Dropdown" ma:internalName="ISC" ma:readOnly="false">
      <xsd:simpleType>
        <xsd:restriction base="dms:Choice">
          <xsd:enumeration value="0"/>
          <xsd:enumeration value="1"/>
          <xsd:enumeration value="2"/>
          <xsd:enumeration value="3"/>
        </xsd:restriction>
      </xsd:simpleType>
    </xsd:element>
    <xsd:element name="ArchivingPeriod" ma:index="18" ma:displayName="Archiving Period (in years)" ma:description="File will be deleted from the archive after end of the archiving" ma:format="Dropdown" ma:indexed="true" ma:internalName="ArchivingPeriod" ma:readOnly="false">
      <xsd:simpleType>
        <xsd:union memberTypes="dms:Text">
          <xsd:simpleType>
            <xsd:restriction base="dms:Choice">
              <xsd:enumeration value="1"/>
              <xsd:enumeration value="3"/>
              <xsd:enumeration value="6"/>
              <xsd:enumeration value="10"/>
              <xsd:enumeration value="15"/>
              <xsd:enumeration value="35"/>
              <xsd:enumeration value="Delete when archiving"/>
              <xsd:enumeration value="infinite"/>
            </xsd:restriction>
          </xsd:simpleType>
        </xsd:union>
      </xsd:simpleType>
    </xsd:element>
    <xsd:element name="Safeguarding" ma:index="19" ma:displayName="Safeguarding" ma:default="No" ma:description="Special safeguarding requirements" ma:format="Dropdown" ma:internalName="Safeguarding" ma:readOnly="false">
      <xsd:simpleType>
        <xsd:restriction base="dms:Choice">
          <xsd:enumeration value="Yes"/>
          <xsd:enumeration value="No"/>
        </xsd:restriction>
      </xsd:simpleType>
    </xsd:element>
    <xsd:element name="Historicalrelevance" ma:index="20" ma:displayName="Historical relevance" ma:default="No" ma:description="Handover to C/CCH" ma:format="Dropdown" ma:internalName="Historicalrelevance" ma:readOnly="false">
      <xsd:simpleType>
        <xsd:restriction base="dms:Choice">
          <xsd:enumeration value="Yes"/>
          <xsd:enumeration value="No"/>
        </xsd:restriction>
      </xsd:simpleType>
    </xsd:element>
    <xsd:element name="IlmBasedOn" ma:index="21" nillable="true" ma:displayName="Based on" ma:internalName="IlmBasedOn" ma:readOnly="true">
      <xsd:simpleType>
        <xsd:restriction base="dms:Text"/>
      </xsd:simpleType>
    </xsd:element>
    <xsd:element name="LockedStatus" ma:index="22" nillable="true" ma:displayName="Locked Status" ma:default="Unlocked" ma:internalName="LockedStatus" ma:readOnly="true">
      <xsd:simpleType>
        <xsd:restriction base="dms:Text"/>
      </xsd:simpleType>
    </xsd:element>
    <xsd:element name="LockedBy" ma:index="23" nillable="true" ma:displayName="Locked By" ma:internalName="Lock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LMCreationRevision" ma:index="24" nillable="true" ma:displayName="Creating Revision" ma:internalName="ILMCreationRevision" ma:readOnly="true">
      <xsd:simpleType>
        <xsd:restriction base="dms:Boolean"/>
      </xsd:simpleType>
    </xsd:element>
    <xsd:element name="ILMItemType" ma:index="43" nillable="true" ma:displayName="ILMItemType" ma:default="ConceptualItem" ma:indexed="true" ma:internalName="ILMItemType" ma:readOnly="true">
      <xsd:simpleType>
        <xsd:restriction base="dms:Text"/>
      </xsd:simpleType>
    </xsd:element>
    <xsd:element name="Revisions" ma:index="44" nillable="true" ma:displayName="Revision Set" ma:format="Hyperlink" ma:internalName="Revisions0"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ca0bc44-19d1-4824-98a4-321de56310bf" elementFormDefault="qualified">
    <xsd:import namespace="http://schemas.microsoft.com/office/2006/documentManagement/types"/>
    <xsd:import namespace="http://schemas.microsoft.com/office/infopath/2007/PartnerControls"/>
    <xsd:element name="OriginalSubject" ma:index="25" nillable="true" ma:displayName="OriginalSubject" ma:internalName="OriginalSubject">
      <xsd:simpleType>
        <xsd:restriction base="dms:Text">
          <xsd:maxLength value="255"/>
        </xsd:restriction>
      </xsd:simpleType>
    </xsd:element>
    <xsd:element name="From1" ma:index="26" nillable="true" ma:displayName="From" ma:internalName="From1">
      <xsd:simpleType>
        <xsd:restriction base="dms:Text">
          <xsd:maxLength value="255"/>
        </xsd:restriction>
      </xsd:simpleType>
    </xsd:element>
    <xsd:element name="Cc" ma:index="27" nillable="true" ma:displayName="Cc" ma:internalName="Cc">
      <xsd:simpleType>
        <xsd:restriction base="dms:Note">
          <xsd:maxLength value="255"/>
        </xsd:restriction>
      </xsd:simpleType>
    </xsd:element>
    <xsd:element name="Bcc" ma:index="28" nillable="true" ma:displayName="Bcc" ma:internalName="Bcc">
      <xsd:simpleType>
        <xsd:restriction base="dms:Note">
          <xsd:maxLength value="255"/>
        </xsd:restriction>
      </xsd:simpleType>
    </xsd:element>
    <xsd:element name="Conversation-Topic" ma:index="29" nillable="true" ma:displayName="Conversation-Topic" ma:internalName="Conversation_x002d_Topic">
      <xsd:simpleType>
        <xsd:restriction base="dms:Text">
          <xsd:maxLength value="255"/>
        </xsd:restriction>
      </xsd:simpleType>
    </xsd:element>
    <xsd:element name="Date1" ma:index="30" nillable="true" ma:displayName="Date" ma:format="DateOnly" ma:internalName="Date1">
      <xsd:simpleType>
        <xsd:restriction base="dms:DateTime"/>
      </xsd:simpleType>
    </xsd:element>
    <xsd:element name="Reply-To" ma:index="31" nillable="true" ma:displayName="Reply-To" ma:internalName="Reply_x002d_To">
      <xsd:simpleType>
        <xsd:restriction base="dms:Text">
          <xsd:maxLength value="255"/>
        </xsd:restriction>
      </xsd:simpleType>
    </xsd:element>
    <xsd:element name="To" ma:index="32" nillable="true" ma:displayName="To" ma:internalName="To">
      <xsd:simpleType>
        <xsd:restriction base="dms:Note">
          <xsd:maxLength value="255"/>
        </xsd:restriction>
      </xsd:simpleType>
    </xsd:element>
    <xsd:element name="Received" ma:index="33" nillable="true" ma:displayName="Received" ma:internalName="Received">
      <xsd:simpleType>
        <xsd:restriction base="dms:Text">
          <xsd:maxLength value="255"/>
        </xsd:restriction>
      </xsd:simpleType>
    </xsd:element>
    <xsd:element name="Attachment" ma:index="34" nillable="true" ma:displayName="Attachment" ma:default="1" ma:internalName="Attachment">
      <xsd:simpleType>
        <xsd:restriction base="dms:Boolean"/>
      </xsd:simpleType>
    </xsd:element>
    <xsd:element name="Sensitivity" ma:index="35" nillable="true" ma:displayName="Sensitivity" ma:internalName="Sensitivity">
      <xsd:simpleType>
        <xsd:restriction base="dms:Text">
          <xsd:maxLength value="255"/>
        </xsd:restriction>
      </xsd:simpleType>
    </xsd:element>
    <xsd:element name="Importance" ma:index="36" nillable="true" ma:displayName="Importance" ma:internalName="Importance">
      <xsd:simpleType>
        <xsd:restriction base="dms:Text">
          <xsd:maxLength value="255"/>
        </xsd:restriction>
      </xsd:simpleType>
    </xsd:element>
    <xsd:element name="In-Reply-To" ma:index="37" nillable="true" ma:displayName="In-Reply-To" ma:internalName="In_x002d_Reply_x002d_To">
      <xsd:simpleType>
        <xsd:restriction base="dms:Text">
          <xsd:maxLength value="255"/>
        </xsd:restriction>
      </xsd:simpleType>
    </xsd:element>
    <xsd:element name="References" ma:index="38" nillable="true" ma:displayName="References" ma:internalName="References">
      <xsd:simpleType>
        <xsd:restriction base="dms:Text">
          <xsd:maxLength value="255"/>
        </xsd:restriction>
      </xsd:simpleType>
    </xsd:element>
    <xsd:element name="Conversation-Index" ma:index="39" nillable="true" ma:displayName="Conversation-Index" ma:internalName="Conversation_x002d_Index" ma:readOnly="false">
      <xsd:simpleType>
        <xsd:restriction base="dms:Text">
          <xsd:maxLength value="255"/>
        </xsd:restriction>
      </xsd:simpleType>
    </xsd:element>
    <xsd:element name="MailPreviewData" ma:index="40" nillable="true" ma:displayName="MailPreviewData" ma:internalName="MailPreviewData" ma:readOnly="false">
      <xsd:simpleType>
        <xsd:restriction base="dms:Note"/>
      </xsd:simpleType>
    </xsd:element>
    <xsd:element name="MessageClass" ma:index="41" nillable="true" ma:displayName="MessageClass" ma:internalName="MessageClass" ma:readOnly="false">
      <xsd:simpleType>
        <xsd:restriction base="dms:Text">
          <xsd:maxLength value="255"/>
        </xsd:restriction>
      </xsd:simpleType>
    </xsd:element>
    <xsd:element name="Message-ID" ma:index="42" nillable="true" ma:displayName="Message-ID" ma:internalName="Message_x002d_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rchivingPeriod xmlns="efe27221-1f3e-4b09-9acd-3066c03a7f9d">15</ArchivingPeriod>
    <Conversation-Topic xmlns="bca0bc44-19d1-4824-98a4-321de56310bf" xsi:nil="true"/>
    <Received xmlns="bca0bc44-19d1-4824-98a4-321de56310bf" xsi:nil="true"/>
    <Importance xmlns="bca0bc44-19d1-4824-98a4-321de56310bf" xsi:nil="true"/>
    <MessageClass xmlns="bca0bc44-19d1-4824-98a4-321de56310bf" xsi:nil="true"/>
    <Conversation-Index xmlns="bca0bc44-19d1-4824-98a4-321de56310bf" xsi:nil="true"/>
    <Historicalrelevance xmlns="efe27221-1f3e-4b09-9acd-3066c03a7f9d">No</Historicalrelevance>
    <Bcc xmlns="bca0bc44-19d1-4824-98a4-321de56310bf" xsi:nil="true"/>
    <Sensitivity xmlns="bca0bc44-19d1-4824-98a4-321de56310bf" xsi:nil="true"/>
    <To xmlns="bca0bc44-19d1-4824-98a4-321de56310bf" xsi:nil="true"/>
    <Safeguarding xmlns="efe27221-1f3e-4b09-9acd-3066c03a7f9d">No</Safeguarding>
    <Reply-To xmlns="bca0bc44-19d1-4824-98a4-321de56310bf" xsi:nil="true"/>
    <In-Reply-To xmlns="bca0bc44-19d1-4824-98a4-321de56310bf" xsi:nil="true"/>
    <MailPreviewData xmlns="bca0bc44-19d1-4824-98a4-321de56310bf" xsi:nil="true"/>
    <CSC xmlns="efe27221-1f3e-4b09-9acd-3066c03a7f9d">1</CSC>
    <ASC xmlns="efe27221-1f3e-4b09-9acd-3066c03a7f9d">1</ASC>
    <TaxCatchAll xmlns="efe27221-1f3e-4b09-9acd-3066c03a7f9d"/>
    <Date1 xmlns="bca0bc44-19d1-4824-98a4-321de56310bf" xsi:nil="true"/>
    <Attachment xmlns="bca0bc44-19d1-4824-98a4-321de56310bf">true</Attachment>
    <References xmlns="bca0bc44-19d1-4824-98a4-321de56310bf" xsi:nil="true"/>
    <o0ba7af7fda34718acc378040f9eedbd xmlns="efe27221-1f3e-4b09-9acd-3066c03a7f9d">
      <Terms xmlns="http://schemas.microsoft.com/office/infopath/2007/PartnerControls"/>
    </o0ba7af7fda34718acc378040f9eedbd>
    <Cc xmlns="bca0bc44-19d1-4824-98a4-321de56310bf" xsi:nil="true"/>
    <Message-ID xmlns="bca0bc44-19d1-4824-98a4-321de56310bf" xsi:nil="true"/>
    <OriginalSubject xmlns="bca0bc44-19d1-4824-98a4-321de56310bf" xsi:nil="true"/>
    <ISC xmlns="efe27221-1f3e-4b09-9acd-3066c03a7f9d">1</ISC>
    <From1 xmlns="bca0bc44-19d1-4824-98a4-321de56310bf" xsi:nil="true"/>
    <_dlc_DocId xmlns="efe27221-1f3e-4b09-9acd-3066c03a7f9d">P01S054489-369735671-2280</_dlc_DocId>
    <_dlc_DocIdUrl xmlns="efe27221-1f3e-4b09-9acd-3066c03a7f9d">
      <Url>https://sites.inside-share.bosch.com/sites/054489/_layouts/15/DocIdRedir.aspx?ID=P01S054489-369735671-2280</Url>
      <Description>P01S054489-369735671-2280</Description>
    </_dlc_DocIdUrl>
    <ILMCreationRevision xmlns="efe27221-1f3e-4b09-9acd-3066c03a7f9d">false</ILMCreationRevision>
    <ILMItemType xmlns="efe27221-1f3e-4b09-9acd-3066c03a7f9d">ConceptualItem</ILMItemType>
    <LockedStatus xmlns="efe27221-1f3e-4b09-9acd-3066c03a7f9d">Unlocked</LockedStatus>
    <IlmBasedOn xmlns="efe27221-1f3e-4b09-9acd-3066c03a7f9d" xsi:nil="true"/>
    <LockedBy xmlns="efe27221-1f3e-4b09-9acd-3066c03a7f9d">
      <UserInfo>
        <DisplayName/>
        <AccountId xsi:nil="true"/>
        <AccountType/>
      </UserInfo>
    </Lock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9AE6BCF-E430-4342-B053-BE8297C657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e27221-1f3e-4b09-9acd-3066c03a7f9d"/>
    <ds:schemaRef ds:uri="bca0bc44-19d1-4824-98a4-321de56310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8E0D48-9CFD-48CB-9499-2E9B21D06D0E}">
  <ds:schemaRefs>
    <ds:schemaRef ds:uri="http://schemas.microsoft.com/office/infopath/2007/PartnerControls"/>
    <ds:schemaRef ds:uri="efe27221-1f3e-4b09-9acd-3066c03a7f9d"/>
    <ds:schemaRef ds:uri="bca0bc44-19d1-4824-98a4-321de56310bf"/>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46857F5E-4AD4-420D-B231-9E196CB905AA}">
  <ds:schemaRefs>
    <ds:schemaRef ds:uri="http://schemas.microsoft.com/sharepoint/v3/contenttype/forms"/>
  </ds:schemaRefs>
</ds:datastoreItem>
</file>

<file path=customXml/itemProps4.xml><?xml version="1.0" encoding="utf-8"?>
<ds:datastoreItem xmlns:ds="http://schemas.openxmlformats.org/officeDocument/2006/customXml" ds:itemID="{C500FBDA-56E2-4112-B4CD-4E950774868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Revision-history</vt:lpstr>
      <vt:lpstr>Summary</vt:lpstr>
      <vt:lpstr>Characteristics</vt:lpstr>
      <vt:lpstr>AutoTest</vt:lpstr>
      <vt:lpstr>Manual Test</vt:lpstr>
      <vt:lpstr>AutoTest_Dual</vt:lpstr>
      <vt:lpstr>OIS</vt:lpstr>
      <vt:lpstr>Angle Detection</vt:lpstr>
      <vt:lpstr>Step Counter</vt:lpstr>
      <vt:lpstr>Double TAP</vt:lpstr>
      <vt:lpstr>Heart beat</vt:lpstr>
      <vt:lpstr>CRT</vt:lpstr>
      <vt:lpstr>LOWG</vt:lpstr>
      <vt:lpstr>Power State</vt:lpstr>
      <vt:lpstr>RAM patch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2021-11-19T09:32:34Z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0x01010087CD5AE5A982EA458FF6AB8CF3B16C160100FF72713CAB521D489C35F2AF5165FFF1</vt:lpwstr>
  </property>
  <property fmtid="{D5CDD505-2E9C-101B-9397-08002B2CF9AE}" pid="3" name="_dlc_DocIdItemGuid">
    <vt:lpwstr>6687a334-6a47-4d36-b27f-0671d3656e24</vt:lpwstr>
  </property>
  <property fmtid="{D5CDD505-2E9C-101B-9397-08002B2CF9AE}" pid="4" name="DMSKeywords">
    <vt:lpwstr/>
  </property>
  <property fmtid="{D5CDD505-2E9C-101B-9397-08002B2CF9AE}" pid="5" name="Revisions">
    <vt:lpwstr/>
  </property>
  <property fmtid="{D5CDD505-2E9C-101B-9397-08002B2CF9AE}" pid="6" name="ecm_ItemDeleteBlockHolders">
    <vt:lpwstr/>
  </property>
  <property fmtid="{D5CDD505-2E9C-101B-9397-08002B2CF9AE}" pid="7" name="_vti_ItemDeclaredRecord">
    <vt:lpwstr/>
  </property>
  <property fmtid="{D5CDD505-2E9C-101B-9397-08002B2CF9AE}" pid="8" name="_vti_ItemHoldRecordStatus">
    <vt:lpwstr/>
  </property>
  <property fmtid="{D5CDD505-2E9C-101B-9397-08002B2CF9AE}" pid="9" name="IconOverlay">
    <vt:lpwstr/>
  </property>
  <property fmtid="{D5CDD505-2E9C-101B-9397-08002B2CF9AE}" pid="10" name="ecm_RecordRestrictions">
    <vt:lpwstr/>
  </property>
  <property fmtid="{D5CDD505-2E9C-101B-9397-08002B2CF9AE}" pid="11" name="ecm_ItemLockHolders">
    <vt:lpwstr/>
  </property>
  <property fmtid="{D5CDD505-2E9C-101B-9397-08002B2CF9AE}" pid="12" name="ILMRevision">
    <vt:lpwstr/>
  </property>
  <property fmtid="{D5CDD505-2E9C-101B-9397-08002B2CF9AE}" pid="13" name="ConceptualVersionTreeview">
    <vt:lpwstr/>
  </property>
  <property fmtid="{D5CDD505-2E9C-101B-9397-08002B2CF9AE}" pid="14" name="ConceptualVersion">
    <vt:lpwstr/>
  </property>
  <property fmtid="{D5CDD505-2E9C-101B-9397-08002B2CF9AE}" pid="15" name="ILMComments">
    <vt:lpwstr/>
  </property>
  <property fmtid="{D5CDD505-2E9C-101B-9397-08002B2CF9AE}" pid="16" name="ILMExternalReference">
    <vt:lpwstr/>
  </property>
  <property fmtid="{D5CDD505-2E9C-101B-9397-08002B2CF9AE}" pid="17" name="RB_DMS_KM_GUID">
    <vt:lpwstr/>
  </property>
  <property fmtid="{D5CDD505-2E9C-101B-9397-08002B2CF9AE}" pid="18" name="DocIdOfLinkItem">
    <vt:lpwstr/>
  </property>
</Properties>
</file>