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nprj\site\fansoft.github.io\"/>
    </mc:Choice>
  </mc:AlternateContent>
  <xr:revisionPtr revIDLastSave="0" documentId="13_ncr:1_{3DDF9CEC-6D1C-4D20-BACC-DA86DA559E6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wettkampf" sheetId="2" r:id="rId1"/>
    <sheet name="tm" sheetId="5" r:id="rId2"/>
    <sheet name="tk" sheetId="16" r:id="rId3"/>
    <sheet name="ta" sheetId="6" r:id="rId4"/>
    <sheet name="tb" sheetId="3" r:id="rId5"/>
    <sheet name="statistik" sheetId="11" r:id="rId6"/>
    <sheet name="wandern" sheetId="7" r:id="rId7"/>
    <sheet name="2010" sheetId="15" r:id="rId8"/>
    <sheet name="2011" sheetId="19" r:id="rId9"/>
    <sheet name="calc" sheetId="4" r:id="rId10"/>
    <sheet name="Trail" sheetId="2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5" l="1"/>
  <c r="G4" i="5"/>
  <c r="G13" i="16"/>
  <c r="H13" i="16" s="1"/>
  <c r="I13" i="16"/>
  <c r="F13" i="16" s="1"/>
  <c r="J13" i="16"/>
  <c r="C13" i="16" s="1"/>
  <c r="J29" i="5" l="1"/>
  <c r="K29" i="5"/>
  <c r="I4" i="5"/>
  <c r="H4" i="5"/>
  <c r="D13" i="16"/>
  <c r="H10" i="3"/>
  <c r="I28" i="3"/>
  <c r="J28" i="3"/>
  <c r="G28" i="2" l="1"/>
  <c r="H28" i="2" s="1"/>
  <c r="K26" i="2"/>
  <c r="L26" i="2"/>
  <c r="G10" i="7" l="1"/>
  <c r="G26" i="7" l="1"/>
  <c r="G25" i="7"/>
  <c r="G24" i="7"/>
  <c r="H11" i="3" l="1"/>
  <c r="I16" i="3"/>
  <c r="J16" i="3"/>
  <c r="J26" i="3" l="1"/>
  <c r="I26" i="3"/>
  <c r="H14" i="3"/>
  <c r="J20" i="16" l="1"/>
  <c r="I20" i="16"/>
  <c r="G21" i="16"/>
  <c r="H21" i="16" s="1"/>
  <c r="G17" i="16" l="1"/>
  <c r="H17" i="16" s="1"/>
  <c r="I16" i="16"/>
  <c r="J16" i="16"/>
  <c r="G23" i="7" l="1"/>
  <c r="G9" i="7" l="1"/>
  <c r="G8" i="7"/>
  <c r="G42" i="7"/>
  <c r="G41" i="7"/>
  <c r="I3" i="20" l="1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2" i="20"/>
  <c r="N18" i="20"/>
  <c r="M18" i="20"/>
  <c r="H22" i="3" l="1"/>
  <c r="I25" i="3"/>
  <c r="J25" i="3"/>
  <c r="H18" i="3" l="1"/>
  <c r="I27" i="3"/>
  <c r="J27" i="3"/>
  <c r="H29" i="3" l="1"/>
  <c r="I24" i="3"/>
  <c r="J24" i="3"/>
  <c r="H17" i="3" l="1"/>
  <c r="I22" i="3"/>
  <c r="J22" i="3"/>
  <c r="H26" i="3" l="1"/>
  <c r="I23" i="3"/>
  <c r="J23" i="3"/>
  <c r="G18" i="16" l="1"/>
  <c r="H18" i="16" s="1"/>
  <c r="I18" i="16"/>
  <c r="F18" i="16" s="1"/>
  <c r="J18" i="16"/>
  <c r="D18" i="16" s="1"/>
  <c r="C18" i="16" l="1"/>
  <c r="G22" i="7"/>
  <c r="G21" i="7"/>
  <c r="G20" i="7"/>
  <c r="G7" i="7" l="1"/>
  <c r="G6" i="7"/>
  <c r="G18" i="7" l="1"/>
  <c r="G19" i="16" l="1"/>
  <c r="H19" i="16" s="1"/>
  <c r="I25" i="16"/>
  <c r="J25" i="16"/>
  <c r="G40" i="7" l="1"/>
  <c r="G39" i="7"/>
  <c r="G38" i="7"/>
  <c r="G37" i="7"/>
  <c r="G36" i="7"/>
  <c r="G13" i="2" l="1"/>
  <c r="H13" i="2" s="1"/>
  <c r="K22" i="2"/>
  <c r="L22" i="2"/>
  <c r="L4" i="2" l="1"/>
  <c r="L5" i="2"/>
  <c r="L6" i="2"/>
  <c r="L7" i="2"/>
  <c r="L8" i="2"/>
  <c r="L9" i="2"/>
  <c r="L10" i="2"/>
  <c r="L11" i="2"/>
  <c r="L12" i="2"/>
  <c r="L13" i="2"/>
  <c r="C13" i="2" s="1"/>
  <c r="L14" i="2"/>
  <c r="L15" i="2"/>
  <c r="L16" i="2"/>
  <c r="L17" i="2"/>
  <c r="L18" i="2"/>
  <c r="L19" i="2"/>
  <c r="L20" i="2"/>
  <c r="L21" i="2"/>
  <c r="L23" i="2"/>
  <c r="L24" i="2"/>
  <c r="L25" i="2"/>
  <c r="L27" i="2"/>
  <c r="L28" i="2"/>
  <c r="L29" i="2"/>
  <c r="L30" i="2"/>
  <c r="L31" i="2"/>
  <c r="L32" i="2"/>
  <c r="L33" i="2"/>
  <c r="L3" i="2"/>
  <c r="K4" i="2"/>
  <c r="K5" i="2"/>
  <c r="K6" i="2"/>
  <c r="K7" i="2"/>
  <c r="K8" i="2"/>
  <c r="K9" i="2"/>
  <c r="K10" i="2"/>
  <c r="K11" i="2"/>
  <c r="K12" i="2"/>
  <c r="K13" i="2"/>
  <c r="F13" i="2" s="1"/>
  <c r="K14" i="2"/>
  <c r="K15" i="2"/>
  <c r="K16" i="2"/>
  <c r="K17" i="2"/>
  <c r="K18" i="2"/>
  <c r="K19" i="2"/>
  <c r="K20" i="2"/>
  <c r="K21" i="2"/>
  <c r="K23" i="2"/>
  <c r="K24" i="2"/>
  <c r="K25" i="2"/>
  <c r="K27" i="2"/>
  <c r="K28" i="2"/>
  <c r="F28" i="2" s="1"/>
  <c r="K29" i="2"/>
  <c r="K30" i="2"/>
  <c r="K31" i="2"/>
  <c r="K32" i="2"/>
  <c r="K33" i="2"/>
  <c r="K3" i="2"/>
  <c r="J5" i="3"/>
  <c r="J6" i="3"/>
  <c r="J7" i="3"/>
  <c r="J8" i="3"/>
  <c r="J9" i="3"/>
  <c r="J10" i="3"/>
  <c r="J11" i="3"/>
  <c r="J12" i="3"/>
  <c r="J13" i="3"/>
  <c r="J14" i="3"/>
  <c r="J15" i="3"/>
  <c r="J17" i="3"/>
  <c r="J18" i="3"/>
  <c r="J19" i="3"/>
  <c r="J20" i="3"/>
  <c r="J21" i="3"/>
  <c r="C26" i="3" s="1"/>
  <c r="J29" i="3"/>
  <c r="C29" i="3" s="1"/>
  <c r="J4" i="3"/>
  <c r="I5" i="3"/>
  <c r="I6" i="3"/>
  <c r="I7" i="3"/>
  <c r="I8" i="3"/>
  <c r="I9" i="3"/>
  <c r="I10" i="3"/>
  <c r="I11" i="3"/>
  <c r="I12" i="3"/>
  <c r="I13" i="3"/>
  <c r="I14" i="3"/>
  <c r="I15" i="3"/>
  <c r="I17" i="3"/>
  <c r="I18" i="3"/>
  <c r="I19" i="3"/>
  <c r="I20" i="3"/>
  <c r="I21" i="3"/>
  <c r="G26" i="3" s="1"/>
  <c r="I29" i="3"/>
  <c r="G29" i="3" s="1"/>
  <c r="I4" i="3"/>
  <c r="K5" i="6"/>
  <c r="K6" i="6"/>
  <c r="K7" i="6"/>
  <c r="K8" i="6"/>
  <c r="K9" i="6"/>
  <c r="K10" i="6"/>
  <c r="K11" i="6"/>
  <c r="K12" i="6"/>
  <c r="K13" i="6"/>
  <c r="K4" i="6"/>
  <c r="J5" i="6"/>
  <c r="J6" i="6"/>
  <c r="J7" i="6"/>
  <c r="J8" i="6"/>
  <c r="J9" i="6"/>
  <c r="J10" i="6"/>
  <c r="J11" i="6"/>
  <c r="J12" i="6"/>
  <c r="J13" i="6"/>
  <c r="J4" i="6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30" i="5"/>
  <c r="K31" i="5"/>
  <c r="K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30" i="5"/>
  <c r="J31" i="5"/>
  <c r="J4" i="5"/>
  <c r="J5" i="16"/>
  <c r="J6" i="16"/>
  <c r="J7" i="16"/>
  <c r="J8" i="16"/>
  <c r="J9" i="16"/>
  <c r="J10" i="16"/>
  <c r="J11" i="16"/>
  <c r="J12" i="16"/>
  <c r="J14" i="16"/>
  <c r="J15" i="16"/>
  <c r="J17" i="16"/>
  <c r="J19" i="16"/>
  <c r="J21" i="16"/>
  <c r="J22" i="16"/>
  <c r="J23" i="16"/>
  <c r="J24" i="16"/>
  <c r="J26" i="16"/>
  <c r="J4" i="16"/>
  <c r="I5" i="16"/>
  <c r="I6" i="16"/>
  <c r="I7" i="16"/>
  <c r="I8" i="16"/>
  <c r="I9" i="16"/>
  <c r="I10" i="16"/>
  <c r="I11" i="16"/>
  <c r="I12" i="16"/>
  <c r="I14" i="16"/>
  <c r="I15" i="16"/>
  <c r="I17" i="16"/>
  <c r="F17" i="16" s="1"/>
  <c r="I19" i="16"/>
  <c r="F19" i="16" s="1"/>
  <c r="I21" i="16"/>
  <c r="F21" i="16" s="1"/>
  <c r="I22" i="16"/>
  <c r="I23" i="16"/>
  <c r="I24" i="16"/>
  <c r="I26" i="16"/>
  <c r="I4" i="16"/>
  <c r="F4" i="5" l="1"/>
  <c r="C4" i="5"/>
  <c r="D4" i="5"/>
  <c r="G18" i="3"/>
  <c r="C11" i="3"/>
  <c r="C10" i="3"/>
  <c r="C17" i="3"/>
  <c r="G17" i="3"/>
  <c r="G11" i="3"/>
  <c r="G10" i="3"/>
  <c r="D28" i="2"/>
  <c r="C28" i="2"/>
  <c r="G14" i="3"/>
  <c r="C14" i="3"/>
  <c r="C18" i="3"/>
  <c r="G22" i="3"/>
  <c r="C22" i="3"/>
  <c r="D21" i="16"/>
  <c r="C21" i="16"/>
  <c r="D17" i="16"/>
  <c r="C17" i="16"/>
  <c r="C19" i="16"/>
  <c r="D19" i="16"/>
  <c r="D13" i="2"/>
  <c r="C15" i="16"/>
  <c r="F15" i="16"/>
  <c r="G15" i="16"/>
  <c r="H15" i="16" s="1"/>
  <c r="D15" i="16" l="1"/>
  <c r="G12" i="16"/>
  <c r="H12" i="16" s="1"/>
  <c r="F12" i="16"/>
  <c r="C12" i="16"/>
  <c r="D12" i="16" l="1"/>
  <c r="F14" i="16"/>
  <c r="C14" i="16"/>
  <c r="G14" i="16"/>
  <c r="H14" i="16"/>
  <c r="D14" i="16" l="1"/>
  <c r="G11" i="16"/>
  <c r="H11" i="16" s="1"/>
  <c r="G27" i="7" l="1"/>
  <c r="G14" i="7"/>
  <c r="G13" i="7"/>
  <c r="G12" i="7"/>
  <c r="G11" i="7"/>
  <c r="G30" i="7" l="1"/>
  <c r="G28" i="7"/>
  <c r="G29" i="7"/>
  <c r="G32" i="2" l="1"/>
  <c r="H32" i="2" s="1"/>
  <c r="F32" i="2"/>
  <c r="C32" i="2"/>
  <c r="G27" i="2"/>
  <c r="H27" i="2" s="1"/>
  <c r="D32" i="2" l="1"/>
  <c r="G29" i="2"/>
  <c r="H29" i="2" s="1"/>
  <c r="P24" i="4" l="1"/>
  <c r="M24" i="4"/>
  <c r="C42" i="19" l="1"/>
  <c r="AT38" i="19"/>
  <c r="AP38" i="19"/>
  <c r="AL38" i="19"/>
  <c r="AH38" i="19"/>
  <c r="AD38" i="19"/>
  <c r="Z38" i="19"/>
  <c r="V38" i="19"/>
  <c r="R38" i="19"/>
  <c r="N38" i="19"/>
  <c r="J38" i="19"/>
  <c r="F38" i="19"/>
  <c r="B38" i="19"/>
  <c r="AU37" i="19"/>
  <c r="AT37" i="19"/>
  <c r="AQ37" i="19"/>
  <c r="AP37" i="19"/>
  <c r="AM37" i="19"/>
  <c r="AL37" i="19"/>
  <c r="AI37" i="19"/>
  <c r="AH37" i="19"/>
  <c r="AE37" i="19"/>
  <c r="AD37" i="19"/>
  <c r="AA37" i="19"/>
  <c r="Z37" i="19"/>
  <c r="W37" i="19"/>
  <c r="V37" i="19"/>
  <c r="S37" i="19"/>
  <c r="R37" i="19"/>
  <c r="O37" i="19"/>
  <c r="N37" i="19"/>
  <c r="K37" i="19"/>
  <c r="J37" i="19"/>
  <c r="G37" i="19"/>
  <c r="F37" i="19"/>
  <c r="C37" i="19"/>
  <c r="B37" i="19"/>
  <c r="AU36" i="19"/>
  <c r="AT36" i="19"/>
  <c r="AQ36" i="19"/>
  <c r="AP36" i="19"/>
  <c r="AM36" i="19"/>
  <c r="AL36" i="19"/>
  <c r="AI36" i="19"/>
  <c r="AH36" i="19"/>
  <c r="AE36" i="19"/>
  <c r="AD36" i="19"/>
  <c r="AA36" i="19"/>
  <c r="Z36" i="19"/>
  <c r="W36" i="19"/>
  <c r="V36" i="19"/>
  <c r="S36" i="19"/>
  <c r="R36" i="19"/>
  <c r="O36" i="19"/>
  <c r="N36" i="19"/>
  <c r="K36" i="19"/>
  <c r="J36" i="19"/>
  <c r="G36" i="19"/>
  <c r="F36" i="19"/>
  <c r="C36" i="19"/>
  <c r="B36" i="19"/>
  <c r="AU34" i="19"/>
  <c r="AT34" i="19"/>
  <c r="AU38" i="19" s="1"/>
  <c r="AQ34" i="19"/>
  <c r="AP34" i="19"/>
  <c r="AM34" i="19"/>
  <c r="AL34" i="19"/>
  <c r="AM38" i="19" s="1"/>
  <c r="AI34" i="19"/>
  <c r="AH34" i="19"/>
  <c r="AI38" i="19" s="1"/>
  <c r="AE34" i="19"/>
  <c r="AD34" i="19"/>
  <c r="AE38" i="19" s="1"/>
  <c r="AA34" i="19"/>
  <c r="Z34" i="19"/>
  <c r="W34" i="19"/>
  <c r="V34" i="19"/>
  <c r="W38" i="19" s="1"/>
  <c r="S34" i="19"/>
  <c r="R34" i="19"/>
  <c r="O34" i="19"/>
  <c r="N34" i="19"/>
  <c r="K34" i="19"/>
  <c r="J34" i="19"/>
  <c r="G34" i="19"/>
  <c r="F34" i="19"/>
  <c r="G38" i="19" s="1"/>
  <c r="C34" i="19"/>
  <c r="B34" i="19"/>
  <c r="C38" i="19" s="1"/>
  <c r="AV33" i="19"/>
  <c r="AR33" i="19"/>
  <c r="AN33" i="19"/>
  <c r="AJ33" i="19"/>
  <c r="AF33" i="19"/>
  <c r="AB33" i="19"/>
  <c r="X33" i="19"/>
  <c r="T33" i="19"/>
  <c r="P33" i="19"/>
  <c r="L33" i="19"/>
  <c r="H33" i="19"/>
  <c r="D33" i="19"/>
  <c r="AV32" i="19"/>
  <c r="AR32" i="19"/>
  <c r="AN32" i="19"/>
  <c r="AJ32" i="19"/>
  <c r="AF32" i="19"/>
  <c r="AB32" i="19"/>
  <c r="X32" i="19"/>
  <c r="T32" i="19"/>
  <c r="P32" i="19"/>
  <c r="L32" i="19"/>
  <c r="H32" i="19"/>
  <c r="D32" i="19"/>
  <c r="AV31" i="19"/>
  <c r="AR31" i="19"/>
  <c r="AN31" i="19"/>
  <c r="AJ31" i="19"/>
  <c r="AF31" i="19"/>
  <c r="AB31" i="19"/>
  <c r="X31" i="19"/>
  <c r="T31" i="19"/>
  <c r="P31" i="19"/>
  <c r="L31" i="19"/>
  <c r="H31" i="19"/>
  <c r="D31" i="19"/>
  <c r="AV30" i="19"/>
  <c r="AR30" i="19"/>
  <c r="AN30" i="19"/>
  <c r="AJ30" i="19"/>
  <c r="AF30" i="19"/>
  <c r="AB30" i="19"/>
  <c r="X30" i="19"/>
  <c r="T30" i="19"/>
  <c r="P30" i="19"/>
  <c r="L30" i="19"/>
  <c r="H30" i="19"/>
  <c r="D30" i="19"/>
  <c r="AV29" i="19"/>
  <c r="AR29" i="19"/>
  <c r="AN29" i="19"/>
  <c r="AJ29" i="19"/>
  <c r="AF29" i="19"/>
  <c r="AB29" i="19"/>
  <c r="X29" i="19"/>
  <c r="T29" i="19"/>
  <c r="P29" i="19"/>
  <c r="L29" i="19"/>
  <c r="H29" i="19"/>
  <c r="D29" i="19"/>
  <c r="AV28" i="19"/>
  <c r="AR28" i="19"/>
  <c r="AN28" i="19"/>
  <c r="AJ28" i="19"/>
  <c r="AF28" i="19"/>
  <c r="AB28" i="19"/>
  <c r="X28" i="19"/>
  <c r="T28" i="19"/>
  <c r="P28" i="19"/>
  <c r="L28" i="19"/>
  <c r="H28" i="19"/>
  <c r="D28" i="19"/>
  <c r="AV27" i="19"/>
  <c r="AR27" i="19"/>
  <c r="AN27" i="19"/>
  <c r="AJ27" i="19"/>
  <c r="AF27" i="19"/>
  <c r="AB27" i="19"/>
  <c r="X27" i="19"/>
  <c r="T27" i="19"/>
  <c r="P27" i="19"/>
  <c r="L27" i="19"/>
  <c r="H27" i="19"/>
  <c r="D27" i="19"/>
  <c r="AV26" i="19"/>
  <c r="AR26" i="19"/>
  <c r="AN26" i="19"/>
  <c r="AJ26" i="19"/>
  <c r="AF26" i="19"/>
  <c r="AB26" i="19"/>
  <c r="X26" i="19"/>
  <c r="T26" i="19"/>
  <c r="P26" i="19"/>
  <c r="L26" i="19"/>
  <c r="H26" i="19"/>
  <c r="D26" i="19"/>
  <c r="AV25" i="19"/>
  <c r="AR25" i="19"/>
  <c r="AN25" i="19"/>
  <c r="AJ25" i="19"/>
  <c r="AF25" i="19"/>
  <c r="AB25" i="19"/>
  <c r="X25" i="19"/>
  <c r="T25" i="19"/>
  <c r="P25" i="19"/>
  <c r="L25" i="19"/>
  <c r="H25" i="19"/>
  <c r="D25" i="19"/>
  <c r="AV24" i="19"/>
  <c r="AR24" i="19"/>
  <c r="AN24" i="19"/>
  <c r="AJ24" i="19"/>
  <c r="AF24" i="19"/>
  <c r="AB24" i="19"/>
  <c r="X24" i="19"/>
  <c r="T24" i="19"/>
  <c r="P24" i="19"/>
  <c r="L24" i="19"/>
  <c r="H24" i="19"/>
  <c r="D24" i="19"/>
  <c r="AV23" i="19"/>
  <c r="AR23" i="19"/>
  <c r="AN23" i="19"/>
  <c r="AJ23" i="19"/>
  <c r="AF23" i="19"/>
  <c r="AB23" i="19"/>
  <c r="X23" i="19"/>
  <c r="T23" i="19"/>
  <c r="P23" i="19"/>
  <c r="L23" i="19"/>
  <c r="H23" i="19"/>
  <c r="D23" i="19"/>
  <c r="AV22" i="19"/>
  <c r="AR22" i="19"/>
  <c r="AN22" i="19"/>
  <c r="AJ22" i="19"/>
  <c r="AF22" i="19"/>
  <c r="AB22" i="19"/>
  <c r="X22" i="19"/>
  <c r="T22" i="19"/>
  <c r="P22" i="19"/>
  <c r="L22" i="19"/>
  <c r="H22" i="19"/>
  <c r="D22" i="19"/>
  <c r="AV21" i="19"/>
  <c r="AR21" i="19"/>
  <c r="AN21" i="19"/>
  <c r="AJ21" i="19"/>
  <c r="AF21" i="19"/>
  <c r="AB21" i="19"/>
  <c r="X21" i="19"/>
  <c r="T21" i="19"/>
  <c r="P21" i="19"/>
  <c r="L21" i="19"/>
  <c r="H21" i="19"/>
  <c r="D21" i="19"/>
  <c r="AV20" i="19"/>
  <c r="AR20" i="19"/>
  <c r="AN20" i="19"/>
  <c r="AJ20" i="19"/>
  <c r="AF20" i="19"/>
  <c r="AB20" i="19"/>
  <c r="X20" i="19"/>
  <c r="T20" i="19"/>
  <c r="P20" i="19"/>
  <c r="L20" i="19"/>
  <c r="H20" i="19"/>
  <c r="D20" i="19"/>
  <c r="AV19" i="19"/>
  <c r="AR19" i="19"/>
  <c r="AN19" i="19"/>
  <c r="AJ19" i="19"/>
  <c r="AF19" i="19"/>
  <c r="AB19" i="19"/>
  <c r="X19" i="19"/>
  <c r="T19" i="19"/>
  <c r="P19" i="19"/>
  <c r="L19" i="19"/>
  <c r="H19" i="19"/>
  <c r="D19" i="19"/>
  <c r="AV18" i="19"/>
  <c r="AR18" i="19"/>
  <c r="AN18" i="19"/>
  <c r="AJ18" i="19"/>
  <c r="AF18" i="19"/>
  <c r="AB18" i="19"/>
  <c r="X18" i="19"/>
  <c r="T18" i="19"/>
  <c r="P18" i="19"/>
  <c r="L18" i="19"/>
  <c r="H18" i="19"/>
  <c r="D18" i="19"/>
  <c r="AV17" i="19"/>
  <c r="AR17" i="19"/>
  <c r="AN17" i="19"/>
  <c r="AJ17" i="19"/>
  <c r="AF17" i="19"/>
  <c r="AB17" i="19"/>
  <c r="X17" i="19"/>
  <c r="T17" i="19"/>
  <c r="P17" i="19"/>
  <c r="L17" i="19"/>
  <c r="H17" i="19"/>
  <c r="D17" i="19"/>
  <c r="AV16" i="19"/>
  <c r="AR16" i="19"/>
  <c r="AN16" i="19"/>
  <c r="AJ16" i="19"/>
  <c r="AF16" i="19"/>
  <c r="AB16" i="19"/>
  <c r="X16" i="19"/>
  <c r="T16" i="19"/>
  <c r="P16" i="19"/>
  <c r="L16" i="19"/>
  <c r="H16" i="19"/>
  <c r="D16" i="19"/>
  <c r="AV15" i="19"/>
  <c r="AR15" i="19"/>
  <c r="AN15" i="19"/>
  <c r="AJ15" i="19"/>
  <c r="AF15" i="19"/>
  <c r="AB15" i="19"/>
  <c r="X15" i="19"/>
  <c r="T15" i="19"/>
  <c r="P15" i="19"/>
  <c r="L15" i="19"/>
  <c r="H15" i="19"/>
  <c r="D15" i="19"/>
  <c r="AV14" i="19"/>
  <c r="AR14" i="19"/>
  <c r="AN14" i="19"/>
  <c r="AJ14" i="19"/>
  <c r="AF14" i="19"/>
  <c r="AB14" i="19"/>
  <c r="X14" i="19"/>
  <c r="T14" i="19"/>
  <c r="P14" i="19"/>
  <c r="L14" i="19"/>
  <c r="H14" i="19"/>
  <c r="D14" i="19"/>
  <c r="AV13" i="19"/>
  <c r="AR13" i="19"/>
  <c r="AN13" i="19"/>
  <c r="AJ13" i="19"/>
  <c r="AF13" i="19"/>
  <c r="AB13" i="19"/>
  <c r="X13" i="19"/>
  <c r="T13" i="19"/>
  <c r="P13" i="19"/>
  <c r="L13" i="19"/>
  <c r="H13" i="19"/>
  <c r="D13" i="19"/>
  <c r="AV12" i="19"/>
  <c r="AR12" i="19"/>
  <c r="AN12" i="19"/>
  <c r="AJ12" i="19"/>
  <c r="AF12" i="19"/>
  <c r="AB12" i="19"/>
  <c r="X12" i="19"/>
  <c r="T12" i="19"/>
  <c r="P12" i="19"/>
  <c r="L12" i="19"/>
  <c r="H12" i="19"/>
  <c r="D12" i="19"/>
  <c r="AV11" i="19"/>
  <c r="AR11" i="19"/>
  <c r="AN11" i="19"/>
  <c r="AJ11" i="19"/>
  <c r="AF11" i="19"/>
  <c r="AB11" i="19"/>
  <c r="X11" i="19"/>
  <c r="T11" i="19"/>
  <c r="P11" i="19"/>
  <c r="L11" i="19"/>
  <c r="H11" i="19"/>
  <c r="D11" i="19"/>
  <c r="AV10" i="19"/>
  <c r="AR10" i="19"/>
  <c r="AN10" i="19"/>
  <c r="AJ10" i="19"/>
  <c r="AF10" i="19"/>
  <c r="AB10" i="19"/>
  <c r="X10" i="19"/>
  <c r="T10" i="19"/>
  <c r="P10" i="19"/>
  <c r="L10" i="19"/>
  <c r="H10" i="19"/>
  <c r="D10" i="19"/>
  <c r="AV9" i="19"/>
  <c r="AR9" i="19"/>
  <c r="AN9" i="19"/>
  <c r="AJ9" i="19"/>
  <c r="AF9" i="19"/>
  <c r="AB9" i="19"/>
  <c r="X9" i="19"/>
  <c r="T9" i="19"/>
  <c r="P9" i="19"/>
  <c r="L9" i="19"/>
  <c r="H9" i="19"/>
  <c r="D9" i="19"/>
  <c r="AV8" i="19"/>
  <c r="AR8" i="19"/>
  <c r="AN8" i="19"/>
  <c r="AJ8" i="19"/>
  <c r="AF8" i="19"/>
  <c r="AB8" i="19"/>
  <c r="X8" i="19"/>
  <c r="T8" i="19"/>
  <c r="P8" i="19"/>
  <c r="L8" i="19"/>
  <c r="H8" i="19"/>
  <c r="D8" i="19"/>
  <c r="AV7" i="19"/>
  <c r="AR7" i="19"/>
  <c r="AN7" i="19"/>
  <c r="AJ7" i="19"/>
  <c r="AF7" i="19"/>
  <c r="AB7" i="19"/>
  <c r="X7" i="19"/>
  <c r="T7" i="19"/>
  <c r="P7" i="19"/>
  <c r="L7" i="19"/>
  <c r="H7" i="19"/>
  <c r="D7" i="19"/>
  <c r="AV6" i="19"/>
  <c r="AR6" i="19"/>
  <c r="AN6" i="19"/>
  <c r="AJ6" i="19"/>
  <c r="AF6" i="19"/>
  <c r="AB6" i="19"/>
  <c r="X6" i="19"/>
  <c r="T6" i="19"/>
  <c r="P6" i="19"/>
  <c r="L6" i="19"/>
  <c r="H6" i="19"/>
  <c r="D6" i="19"/>
  <c r="AV5" i="19"/>
  <c r="AR5" i="19"/>
  <c r="AN5" i="19"/>
  <c r="AJ5" i="19"/>
  <c r="AF5" i="19"/>
  <c r="AB5" i="19"/>
  <c r="X5" i="19"/>
  <c r="T5" i="19"/>
  <c r="P5" i="19"/>
  <c r="L5" i="19"/>
  <c r="H5" i="19"/>
  <c r="D5" i="19"/>
  <c r="AV4" i="19"/>
  <c r="AS4" i="19"/>
  <c r="AS5" i="19" s="1"/>
  <c r="AS6" i="19" s="1"/>
  <c r="AS7" i="19" s="1"/>
  <c r="AS8" i="19" s="1"/>
  <c r="AS9" i="19" s="1"/>
  <c r="AS10" i="19" s="1"/>
  <c r="AS11" i="19" s="1"/>
  <c r="AS12" i="19" s="1"/>
  <c r="AS13" i="19" s="1"/>
  <c r="AS14" i="19" s="1"/>
  <c r="AS15" i="19" s="1"/>
  <c r="AS16" i="19" s="1"/>
  <c r="AS17" i="19" s="1"/>
  <c r="AS18" i="19" s="1"/>
  <c r="AS19" i="19" s="1"/>
  <c r="AS20" i="19" s="1"/>
  <c r="AS21" i="19" s="1"/>
  <c r="AS22" i="19" s="1"/>
  <c r="AS23" i="19" s="1"/>
  <c r="AS24" i="19" s="1"/>
  <c r="AS25" i="19" s="1"/>
  <c r="AS26" i="19" s="1"/>
  <c r="AS27" i="19" s="1"/>
  <c r="AS28" i="19" s="1"/>
  <c r="AS29" i="19" s="1"/>
  <c r="AS30" i="19" s="1"/>
  <c r="AS31" i="19" s="1"/>
  <c r="AS32" i="19" s="1"/>
  <c r="AS33" i="19" s="1"/>
  <c r="AR4" i="19"/>
  <c r="AO4" i="19"/>
  <c r="AO5" i="19" s="1"/>
  <c r="AO6" i="19" s="1"/>
  <c r="AO7" i="19" s="1"/>
  <c r="AO8" i="19" s="1"/>
  <c r="AO9" i="19" s="1"/>
  <c r="AO10" i="19" s="1"/>
  <c r="AO11" i="19" s="1"/>
  <c r="AO12" i="19" s="1"/>
  <c r="AO13" i="19" s="1"/>
  <c r="AO14" i="19" s="1"/>
  <c r="AO15" i="19" s="1"/>
  <c r="AO16" i="19" s="1"/>
  <c r="AO17" i="19" s="1"/>
  <c r="AO18" i="19" s="1"/>
  <c r="AO19" i="19" s="1"/>
  <c r="AO20" i="19" s="1"/>
  <c r="AO21" i="19" s="1"/>
  <c r="AO22" i="19" s="1"/>
  <c r="AO23" i="19" s="1"/>
  <c r="AO24" i="19" s="1"/>
  <c r="AO25" i="19" s="1"/>
  <c r="AO26" i="19" s="1"/>
  <c r="AO27" i="19" s="1"/>
  <c r="AO28" i="19" s="1"/>
  <c r="AO29" i="19" s="1"/>
  <c r="AO30" i="19" s="1"/>
  <c r="AO31" i="19" s="1"/>
  <c r="AO32" i="19" s="1"/>
  <c r="AN4" i="19"/>
  <c r="AK4" i="19"/>
  <c r="AK5" i="19" s="1"/>
  <c r="AK6" i="19" s="1"/>
  <c r="AK7" i="19" s="1"/>
  <c r="AK8" i="19" s="1"/>
  <c r="AK9" i="19" s="1"/>
  <c r="AK10" i="19" s="1"/>
  <c r="AK11" i="19" s="1"/>
  <c r="AK12" i="19" s="1"/>
  <c r="AK13" i="19" s="1"/>
  <c r="AK14" i="19" s="1"/>
  <c r="AK15" i="19" s="1"/>
  <c r="AK16" i="19" s="1"/>
  <c r="AK17" i="19" s="1"/>
  <c r="AK18" i="19" s="1"/>
  <c r="AK19" i="19" s="1"/>
  <c r="AK20" i="19" s="1"/>
  <c r="AK21" i="19" s="1"/>
  <c r="AK22" i="19" s="1"/>
  <c r="AK23" i="19" s="1"/>
  <c r="AK24" i="19" s="1"/>
  <c r="AK25" i="19" s="1"/>
  <c r="AK26" i="19" s="1"/>
  <c r="AK27" i="19" s="1"/>
  <c r="AK28" i="19" s="1"/>
  <c r="AK29" i="19" s="1"/>
  <c r="AK30" i="19" s="1"/>
  <c r="AK31" i="19" s="1"/>
  <c r="AK32" i="19" s="1"/>
  <c r="AK33" i="19" s="1"/>
  <c r="AJ4" i="19"/>
  <c r="AG4" i="19"/>
  <c r="AG5" i="19" s="1"/>
  <c r="AG6" i="19" s="1"/>
  <c r="AG7" i="19" s="1"/>
  <c r="AG8" i="19" s="1"/>
  <c r="AG9" i="19" s="1"/>
  <c r="AG10" i="19" s="1"/>
  <c r="AG11" i="19" s="1"/>
  <c r="AG12" i="19" s="1"/>
  <c r="AG13" i="19" s="1"/>
  <c r="AG14" i="19" s="1"/>
  <c r="AG15" i="19" s="1"/>
  <c r="AG16" i="19" s="1"/>
  <c r="AG17" i="19" s="1"/>
  <c r="AG18" i="19" s="1"/>
  <c r="AG19" i="19" s="1"/>
  <c r="AG20" i="19" s="1"/>
  <c r="AG21" i="19" s="1"/>
  <c r="AG22" i="19" s="1"/>
  <c r="AG23" i="19" s="1"/>
  <c r="AG24" i="19" s="1"/>
  <c r="AG25" i="19" s="1"/>
  <c r="AG26" i="19" s="1"/>
  <c r="AG27" i="19" s="1"/>
  <c r="AG28" i="19" s="1"/>
  <c r="AG29" i="19" s="1"/>
  <c r="AG30" i="19" s="1"/>
  <c r="AG31" i="19" s="1"/>
  <c r="AG32" i="19" s="1"/>
  <c r="AF4" i="19"/>
  <c r="AC4" i="19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AB4" i="19"/>
  <c r="Y4" i="19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X4" i="19"/>
  <c r="U4" i="19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T4" i="19"/>
  <c r="Q4" i="19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P4" i="19"/>
  <c r="M4" i="19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L4" i="19"/>
  <c r="I4" i="19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H4" i="19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D4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V3" i="19"/>
  <c r="AR3" i="19"/>
  <c r="AN3" i="19"/>
  <c r="AJ3" i="19"/>
  <c r="AF3" i="19"/>
  <c r="AB3" i="19"/>
  <c r="X3" i="19"/>
  <c r="T3" i="19"/>
  <c r="P3" i="19"/>
  <c r="L3" i="19"/>
  <c r="H3" i="19"/>
  <c r="D3" i="19"/>
  <c r="AQ1" i="19" l="1"/>
  <c r="AU39" i="19"/>
  <c r="X36" i="19"/>
  <c r="AT41" i="19"/>
  <c r="C41" i="19"/>
  <c r="AI41" i="19"/>
  <c r="K1" i="19"/>
  <c r="AE1" i="19"/>
  <c r="AU40" i="19"/>
  <c r="AH40" i="19"/>
  <c r="B35" i="19"/>
  <c r="C35" i="19"/>
  <c r="G35" i="19" s="1"/>
  <c r="K35" i="19" s="1"/>
  <c r="O35" i="19" s="1"/>
  <c r="S35" i="19" s="1"/>
  <c r="W35" i="19" s="1"/>
  <c r="AA35" i="19" s="1"/>
  <c r="AE35" i="19" s="1"/>
  <c r="AI35" i="19" s="1"/>
  <c r="AM35" i="19" s="1"/>
  <c r="AQ35" i="19" s="1"/>
  <c r="AU35" i="19" s="1"/>
  <c r="AU1" i="19" s="1"/>
  <c r="C43" i="19" s="1"/>
  <c r="AN37" i="19"/>
  <c r="S41" i="19"/>
  <c r="AR36" i="19"/>
  <c r="S1" i="19"/>
  <c r="B42" i="19" s="1"/>
  <c r="AJ37" i="19"/>
  <c r="L36" i="19"/>
  <c r="F35" i="19"/>
  <c r="J35" i="19" s="1"/>
  <c r="N35" i="19" s="1"/>
  <c r="R35" i="19" s="1"/>
  <c r="V35" i="19" s="1"/>
  <c r="Z35" i="19" s="1"/>
  <c r="AD35" i="19" s="1"/>
  <c r="AH35" i="19" s="1"/>
  <c r="AL35" i="19" s="1"/>
  <c r="AP35" i="19" s="1"/>
  <c r="AT35" i="19" s="1"/>
  <c r="B1" i="19" s="1"/>
  <c r="B43" i="19" s="1"/>
  <c r="W40" i="19"/>
  <c r="G1" i="19"/>
  <c r="J40" i="19"/>
  <c r="T36" i="19"/>
  <c r="T34" i="19"/>
  <c r="J39" i="19"/>
  <c r="AT39" i="19"/>
  <c r="D37" i="19"/>
  <c r="H36" i="19"/>
  <c r="AB36" i="19"/>
  <c r="V39" i="19"/>
  <c r="AA41" i="19"/>
  <c r="AM41" i="19"/>
  <c r="AJ36" i="19"/>
  <c r="V40" i="19"/>
  <c r="AI40" i="19"/>
  <c r="AH39" i="19"/>
  <c r="AD41" i="19"/>
  <c r="AF37" i="19"/>
  <c r="AF34" i="19"/>
  <c r="AF36" i="19"/>
  <c r="W39" i="19"/>
  <c r="O41" i="19"/>
  <c r="AB34" i="19"/>
  <c r="AN34" i="19"/>
  <c r="K40" i="19"/>
  <c r="AB37" i="19"/>
  <c r="B41" i="19"/>
  <c r="AH41" i="19"/>
  <c r="P1" i="19"/>
  <c r="AE41" i="19"/>
  <c r="G41" i="19"/>
  <c r="S38" i="19"/>
  <c r="AV36" i="19"/>
  <c r="AV37" i="19"/>
  <c r="AV34" i="19"/>
  <c r="H34" i="19"/>
  <c r="AU41" i="19"/>
  <c r="H37" i="19"/>
  <c r="R41" i="19"/>
  <c r="AQ38" i="19"/>
  <c r="AP41" i="19"/>
  <c r="AN36" i="19"/>
  <c r="F41" i="19"/>
  <c r="L37" i="19"/>
  <c r="L34" i="19"/>
  <c r="T37" i="19"/>
  <c r="N41" i="19"/>
  <c r="P36" i="19"/>
  <c r="P37" i="19"/>
  <c r="P34" i="19"/>
  <c r="AI1" i="19"/>
  <c r="K38" i="19"/>
  <c r="J41" i="19"/>
  <c r="W41" i="19"/>
  <c r="AJ34" i="19"/>
  <c r="K39" i="19"/>
  <c r="D34" i="19"/>
  <c r="AQ41" i="19"/>
  <c r="AL41" i="19"/>
  <c r="AR37" i="19"/>
  <c r="AR34" i="19"/>
  <c r="AM1" i="19"/>
  <c r="X37" i="19"/>
  <c r="X34" i="19"/>
  <c r="K41" i="19"/>
  <c r="AA38" i="19"/>
  <c r="Z41" i="19"/>
  <c r="AT40" i="19"/>
  <c r="V41" i="19"/>
  <c r="O38" i="19"/>
  <c r="AI39" i="19"/>
  <c r="AD3" i="11"/>
  <c r="AA3" i="11"/>
  <c r="X3" i="11"/>
  <c r="U3" i="11"/>
  <c r="R3" i="11"/>
  <c r="M3" i="11"/>
  <c r="O3" i="11"/>
  <c r="J3" i="11"/>
  <c r="G3" i="11"/>
  <c r="E5" i="4"/>
  <c r="D3" i="11"/>
  <c r="B3" i="11"/>
  <c r="B4" i="11"/>
  <c r="D5" i="2"/>
  <c r="F5" i="2"/>
  <c r="G5" i="2"/>
  <c r="H5" i="2" s="1"/>
  <c r="G34" i="7"/>
  <c r="AJ39" i="19" l="1"/>
  <c r="X43" i="19"/>
  <c r="L40" i="19"/>
  <c r="AV40" i="19"/>
  <c r="L39" i="19"/>
  <c r="X39" i="19"/>
  <c r="AV39" i="19"/>
  <c r="X40" i="19"/>
  <c r="AJ40" i="19"/>
  <c r="D36" i="19"/>
  <c r="C5" i="2"/>
  <c r="G33" i="7"/>
  <c r="G32" i="7"/>
  <c r="G31" i="7"/>
  <c r="M32" i="4"/>
  <c r="L32" i="4"/>
  <c r="G4" i="16"/>
  <c r="H4" i="16" s="1"/>
  <c r="D6" i="16"/>
  <c r="F6" i="16"/>
  <c r="G6" i="16"/>
  <c r="H6" i="16" s="1"/>
  <c r="G5" i="16"/>
  <c r="H5" i="16" s="1"/>
  <c r="G5" i="5"/>
  <c r="I5" i="5" s="1"/>
  <c r="Q28" i="4"/>
  <c r="P28" i="4"/>
  <c r="O28" i="4"/>
  <c r="N28" i="4"/>
  <c r="K28" i="4"/>
  <c r="L28" i="4"/>
  <c r="M28" i="4"/>
  <c r="L24" i="4"/>
  <c r="G3" i="2"/>
  <c r="H3" i="2" s="1"/>
  <c r="G7" i="16"/>
  <c r="H7" i="16" s="1"/>
  <c r="G8" i="16"/>
  <c r="H8" i="16" s="1"/>
  <c r="AF30" i="15"/>
  <c r="G10" i="16"/>
  <c r="H10" i="16" s="1"/>
  <c r="G14" i="5"/>
  <c r="I14" i="5" s="1"/>
  <c r="J2" i="2"/>
  <c r="D10" i="2"/>
  <c r="F10" i="2"/>
  <c r="G10" i="2"/>
  <c r="H10" i="2" s="1"/>
  <c r="G8" i="5"/>
  <c r="I8" i="5" s="1"/>
  <c r="G13" i="5"/>
  <c r="I13" i="5" s="1"/>
  <c r="L43" i="19" l="1"/>
  <c r="H14" i="5"/>
  <c r="H8" i="5"/>
  <c r="H5" i="5"/>
  <c r="H13" i="5"/>
  <c r="C6" i="16"/>
  <c r="F5" i="5"/>
  <c r="F14" i="5"/>
  <c r="C10" i="2"/>
  <c r="F8" i="5"/>
  <c r="F13" i="5"/>
  <c r="G22" i="16"/>
  <c r="H22" i="16" s="1"/>
  <c r="H15" i="3" l="1"/>
  <c r="H4" i="3"/>
  <c r="H6" i="3"/>
  <c r="G31" i="5"/>
  <c r="G26" i="5"/>
  <c r="G7" i="5"/>
  <c r="D11" i="2"/>
  <c r="F11" i="2"/>
  <c r="G11" i="2"/>
  <c r="H11" i="2" s="1"/>
  <c r="H5" i="3"/>
  <c r="G9" i="16"/>
  <c r="H9" i="16" s="1"/>
  <c r="G16" i="16"/>
  <c r="H16" i="16" s="1"/>
  <c r="G16" i="5"/>
  <c r="AT38" i="15"/>
  <c r="AP38" i="15"/>
  <c r="AL38" i="15"/>
  <c r="AH38" i="15"/>
  <c r="AD38" i="15"/>
  <c r="Z38" i="15"/>
  <c r="V38" i="15"/>
  <c r="R38" i="15"/>
  <c r="N38" i="15"/>
  <c r="J38" i="15"/>
  <c r="F38" i="15"/>
  <c r="B38" i="15"/>
  <c r="AV33" i="15"/>
  <c r="AV32" i="15"/>
  <c r="AV31" i="15"/>
  <c r="AV30" i="15"/>
  <c r="AV29" i="15"/>
  <c r="AV28" i="15"/>
  <c r="AV27" i="15"/>
  <c r="AV26" i="15"/>
  <c r="AV25" i="15"/>
  <c r="AV24" i="15"/>
  <c r="AV23" i="15"/>
  <c r="AV22" i="15"/>
  <c r="AV21" i="15"/>
  <c r="AV20" i="15"/>
  <c r="AV19" i="15"/>
  <c r="AV18" i="15"/>
  <c r="AV17" i="15"/>
  <c r="AV16" i="15"/>
  <c r="AV15" i="15"/>
  <c r="AV14" i="15"/>
  <c r="AV13" i="15"/>
  <c r="AV12" i="15"/>
  <c r="AV11" i="15"/>
  <c r="AV10" i="15"/>
  <c r="AV9" i="15"/>
  <c r="AV8" i="15"/>
  <c r="AV7" i="15"/>
  <c r="AV6" i="15"/>
  <c r="AV5" i="15"/>
  <c r="AV4" i="15"/>
  <c r="AV3" i="15"/>
  <c r="AR33" i="15"/>
  <c r="AR32" i="15"/>
  <c r="AR31" i="15"/>
  <c r="AR30" i="15"/>
  <c r="AR29" i="15"/>
  <c r="AR28" i="15"/>
  <c r="AR27" i="15"/>
  <c r="AR26" i="15"/>
  <c r="AR25" i="15"/>
  <c r="AR24" i="15"/>
  <c r="AR23" i="15"/>
  <c r="AR22" i="15"/>
  <c r="AR21" i="15"/>
  <c r="AR20" i="15"/>
  <c r="AR19" i="15"/>
  <c r="AR18" i="15"/>
  <c r="AR17" i="15"/>
  <c r="AR16" i="15"/>
  <c r="AR15" i="15"/>
  <c r="AR14" i="15"/>
  <c r="AR13" i="15"/>
  <c r="AR12" i="15"/>
  <c r="AR11" i="15"/>
  <c r="AR10" i="15"/>
  <c r="AR9" i="15"/>
  <c r="AR8" i="15"/>
  <c r="AR7" i="15"/>
  <c r="AR6" i="15"/>
  <c r="AR5" i="15"/>
  <c r="AR4" i="15"/>
  <c r="AR3" i="15"/>
  <c r="AN33" i="15"/>
  <c r="AN32" i="15"/>
  <c r="AN31" i="15"/>
  <c r="AN30" i="15"/>
  <c r="AN29" i="15"/>
  <c r="AN28" i="15"/>
  <c r="AN27" i="15"/>
  <c r="AN26" i="15"/>
  <c r="AN25" i="15"/>
  <c r="AN24" i="15"/>
  <c r="AN23" i="15"/>
  <c r="AN22" i="15"/>
  <c r="AN21" i="15"/>
  <c r="AN20" i="15"/>
  <c r="AN19" i="15"/>
  <c r="AN18" i="15"/>
  <c r="AN17" i="15"/>
  <c r="AN16" i="15"/>
  <c r="AN15" i="15"/>
  <c r="AN14" i="15"/>
  <c r="AN13" i="15"/>
  <c r="AN12" i="15"/>
  <c r="AN11" i="15"/>
  <c r="AN10" i="15"/>
  <c r="AN9" i="15"/>
  <c r="AN8" i="15"/>
  <c r="AN7" i="15"/>
  <c r="AN6" i="15"/>
  <c r="AN5" i="15"/>
  <c r="AN4" i="15"/>
  <c r="AN3" i="15"/>
  <c r="AJ33" i="15"/>
  <c r="AJ32" i="15"/>
  <c r="AJ31" i="15"/>
  <c r="AJ30" i="15"/>
  <c r="AJ29" i="15"/>
  <c r="AJ28" i="15"/>
  <c r="AJ27" i="15"/>
  <c r="AJ26" i="15"/>
  <c r="AJ25" i="15"/>
  <c r="AJ24" i="15"/>
  <c r="AJ23" i="15"/>
  <c r="AJ22" i="15"/>
  <c r="AJ21" i="15"/>
  <c r="AJ20" i="15"/>
  <c r="AJ19" i="15"/>
  <c r="AJ18" i="15"/>
  <c r="AJ17" i="15"/>
  <c r="AJ16" i="15"/>
  <c r="AJ15" i="15"/>
  <c r="AJ14" i="15"/>
  <c r="AJ13" i="15"/>
  <c r="AJ12" i="15"/>
  <c r="AJ11" i="15"/>
  <c r="AJ10" i="15"/>
  <c r="AJ9" i="15"/>
  <c r="AJ8" i="15"/>
  <c r="AJ7" i="15"/>
  <c r="AJ6" i="15"/>
  <c r="AJ5" i="15"/>
  <c r="AJ4" i="15"/>
  <c r="AJ3" i="15"/>
  <c r="AF33" i="15"/>
  <c r="AF32" i="15"/>
  <c r="AF31" i="15"/>
  <c r="AF29" i="15"/>
  <c r="AF28" i="15"/>
  <c r="AF27" i="15"/>
  <c r="AF26" i="15"/>
  <c r="AF25" i="15"/>
  <c r="AF24" i="15"/>
  <c r="AF23" i="15"/>
  <c r="AF22" i="15"/>
  <c r="AF21" i="15"/>
  <c r="AF20" i="15"/>
  <c r="AF19" i="15"/>
  <c r="AF18" i="15"/>
  <c r="AF17" i="15"/>
  <c r="AF16" i="15"/>
  <c r="AF15" i="15"/>
  <c r="AF14" i="15"/>
  <c r="AF13" i="15"/>
  <c r="AF12" i="15"/>
  <c r="AF11" i="15"/>
  <c r="AF10" i="15"/>
  <c r="AF9" i="15"/>
  <c r="AF8" i="15"/>
  <c r="AF7" i="15"/>
  <c r="AF6" i="15"/>
  <c r="AF5" i="15"/>
  <c r="AF4" i="15"/>
  <c r="AF3" i="15"/>
  <c r="AB33" i="15"/>
  <c r="AB32" i="15"/>
  <c r="AB31" i="15"/>
  <c r="AB30" i="15"/>
  <c r="AB29" i="15"/>
  <c r="AB28" i="15"/>
  <c r="AB27" i="15"/>
  <c r="AB26" i="15"/>
  <c r="AB25" i="15"/>
  <c r="AB24" i="15"/>
  <c r="AB23" i="15"/>
  <c r="AB22" i="15"/>
  <c r="AB21" i="15"/>
  <c r="AB20" i="15"/>
  <c r="AB19" i="15"/>
  <c r="AB18" i="15"/>
  <c r="AB17" i="15"/>
  <c r="AB16" i="15"/>
  <c r="AB15" i="15"/>
  <c r="AB14" i="15"/>
  <c r="AB13" i="15"/>
  <c r="AB12" i="15"/>
  <c r="AB11" i="15"/>
  <c r="AB10" i="15"/>
  <c r="AB9" i="15"/>
  <c r="AB8" i="15"/>
  <c r="AB7" i="15"/>
  <c r="AB6" i="15"/>
  <c r="AB5" i="15"/>
  <c r="AB4" i="15"/>
  <c r="AB3" i="15"/>
  <c r="X33" i="15"/>
  <c r="X32" i="15"/>
  <c r="X31" i="15"/>
  <c r="X30" i="15"/>
  <c r="X29" i="15"/>
  <c r="X28" i="15"/>
  <c r="X27" i="15"/>
  <c r="X26" i="15"/>
  <c r="X25" i="15"/>
  <c r="X24" i="15"/>
  <c r="X23" i="15"/>
  <c r="X22" i="15"/>
  <c r="X21" i="15"/>
  <c r="X20" i="15"/>
  <c r="X19" i="15"/>
  <c r="X18" i="15"/>
  <c r="X17" i="15"/>
  <c r="X16" i="15"/>
  <c r="X15" i="15"/>
  <c r="X14" i="15"/>
  <c r="X13" i="15"/>
  <c r="X12" i="15"/>
  <c r="X11" i="15"/>
  <c r="X10" i="15"/>
  <c r="X9" i="15"/>
  <c r="X8" i="15"/>
  <c r="X7" i="15"/>
  <c r="X6" i="15"/>
  <c r="X5" i="15"/>
  <c r="X4" i="15"/>
  <c r="X3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T3" i="15"/>
  <c r="P33" i="15"/>
  <c r="P32" i="15"/>
  <c r="P31" i="15"/>
  <c r="P30" i="15"/>
  <c r="P29" i="15"/>
  <c r="P28" i="15"/>
  <c r="P27" i="15"/>
  <c r="P26" i="15"/>
  <c r="P25" i="15"/>
  <c r="P24" i="15"/>
  <c r="P23" i="15"/>
  <c r="P22" i="15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4" i="15"/>
  <c r="P3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" i="15"/>
  <c r="G18" i="5"/>
  <c r="H7" i="3"/>
  <c r="H8" i="3"/>
  <c r="H12" i="3"/>
  <c r="P18" i="4"/>
  <c r="J18" i="4" s="1"/>
  <c r="Q18" i="4" s="1"/>
  <c r="P19" i="4"/>
  <c r="J19" i="4" s="1"/>
  <c r="Q19" i="4" s="1"/>
  <c r="P20" i="4"/>
  <c r="J20" i="4" s="1"/>
  <c r="Q20" i="4" s="1"/>
  <c r="P17" i="4"/>
  <c r="J17" i="4" s="1"/>
  <c r="Q17" i="4" s="1"/>
  <c r="H9" i="3"/>
  <c r="H28" i="3"/>
  <c r="H25" i="3"/>
  <c r="H27" i="3"/>
  <c r="H24" i="3"/>
  <c r="H23" i="3"/>
  <c r="H20" i="3"/>
  <c r="H19" i="3"/>
  <c r="H21" i="3"/>
  <c r="H16" i="3"/>
  <c r="H13" i="3"/>
  <c r="G24" i="16"/>
  <c r="H24" i="16" s="1"/>
  <c r="G23" i="16"/>
  <c r="H23" i="16" s="1"/>
  <c r="C13" i="6"/>
  <c r="F13" i="6"/>
  <c r="G13" i="6"/>
  <c r="H13" i="6" s="1"/>
  <c r="C12" i="6"/>
  <c r="F12" i="6"/>
  <c r="G12" i="6"/>
  <c r="H12" i="6" s="1"/>
  <c r="C11" i="6"/>
  <c r="F11" i="6"/>
  <c r="G11" i="6"/>
  <c r="H11" i="6" s="1"/>
  <c r="C10" i="6"/>
  <c r="F10" i="6"/>
  <c r="G10" i="6"/>
  <c r="H10" i="6" s="1"/>
  <c r="D9" i="6"/>
  <c r="F9" i="6"/>
  <c r="G9" i="6"/>
  <c r="H9" i="6" s="1"/>
  <c r="C8" i="6"/>
  <c r="F8" i="6"/>
  <c r="G8" i="6"/>
  <c r="H8" i="6" s="1"/>
  <c r="D7" i="6"/>
  <c r="F7" i="6"/>
  <c r="G7" i="6"/>
  <c r="H7" i="6" s="1"/>
  <c r="C6" i="6"/>
  <c r="F6" i="6"/>
  <c r="G6" i="6"/>
  <c r="H6" i="6" s="1"/>
  <c r="C5" i="6"/>
  <c r="F5" i="6"/>
  <c r="G5" i="6"/>
  <c r="H5" i="6" s="1"/>
  <c r="C4" i="6"/>
  <c r="F4" i="6"/>
  <c r="G4" i="6"/>
  <c r="H4" i="6" s="1"/>
  <c r="F30" i="5"/>
  <c r="G30" i="5"/>
  <c r="G28" i="5"/>
  <c r="G27" i="5"/>
  <c r="G23" i="5"/>
  <c r="G21" i="5"/>
  <c r="G26" i="16"/>
  <c r="H26" i="16" s="1"/>
  <c r="F25" i="16"/>
  <c r="G25" i="16"/>
  <c r="H25" i="16" s="1"/>
  <c r="G20" i="16"/>
  <c r="H20" i="16" s="1"/>
  <c r="F22" i="16" l="1"/>
  <c r="F11" i="16"/>
  <c r="D11" i="16"/>
  <c r="C11" i="16"/>
  <c r="D34" i="15"/>
  <c r="AV37" i="15"/>
  <c r="T37" i="15"/>
  <c r="H37" i="15"/>
  <c r="AR34" i="15"/>
  <c r="D4" i="16"/>
  <c r="C4" i="16"/>
  <c r="F5" i="16"/>
  <c r="F4" i="16"/>
  <c r="I21" i="5"/>
  <c r="H21" i="5"/>
  <c r="I28" i="5"/>
  <c r="H28" i="5"/>
  <c r="I27" i="5"/>
  <c r="H27" i="5"/>
  <c r="I26" i="5"/>
  <c r="H26" i="5"/>
  <c r="I23" i="5"/>
  <c r="H23" i="5"/>
  <c r="I30" i="5"/>
  <c r="H30" i="5"/>
  <c r="I16" i="5"/>
  <c r="H16" i="5"/>
  <c r="I18" i="5"/>
  <c r="H18" i="5"/>
  <c r="I7" i="5"/>
  <c r="H7" i="5"/>
  <c r="I31" i="5"/>
  <c r="H31" i="5"/>
  <c r="AN37" i="15"/>
  <c r="D5" i="16"/>
  <c r="C5" i="16"/>
  <c r="C7" i="16"/>
  <c r="D7" i="16"/>
  <c r="F8" i="16"/>
  <c r="F7" i="16"/>
  <c r="F10" i="16"/>
  <c r="C8" i="16"/>
  <c r="D8" i="16"/>
  <c r="AJ34" i="15"/>
  <c r="C22" i="16"/>
  <c r="D10" i="16"/>
  <c r="C10" i="16"/>
  <c r="AF37" i="15"/>
  <c r="AB34" i="15"/>
  <c r="X37" i="15"/>
  <c r="D22" i="16"/>
  <c r="C26" i="16"/>
  <c r="D20" i="16"/>
  <c r="AJ37" i="15"/>
  <c r="D37" i="15"/>
  <c r="AF34" i="15"/>
  <c r="AV34" i="15"/>
  <c r="C9" i="6"/>
  <c r="D10" i="6"/>
  <c r="AR37" i="15"/>
  <c r="AB37" i="15"/>
  <c r="X34" i="15"/>
  <c r="AN34" i="15"/>
  <c r="T34" i="15"/>
  <c r="G6" i="3"/>
  <c r="C6" i="3"/>
  <c r="D26" i="5"/>
  <c r="D31" i="5"/>
  <c r="F27" i="5"/>
  <c r="F26" i="5"/>
  <c r="F31" i="5"/>
  <c r="C31" i="5"/>
  <c r="C26" i="5"/>
  <c r="P34" i="15"/>
  <c r="P37" i="15"/>
  <c r="C11" i="2"/>
  <c r="L37" i="15"/>
  <c r="D9" i="16"/>
  <c r="F20" i="16"/>
  <c r="F9" i="16"/>
  <c r="C9" i="16"/>
  <c r="H34" i="15"/>
  <c r="L34" i="15"/>
  <c r="F16" i="16"/>
  <c r="D16" i="16"/>
  <c r="C16" i="16"/>
  <c r="F26" i="16"/>
  <c r="D36" i="15"/>
  <c r="N19" i="4"/>
  <c r="M19" i="4" s="1"/>
  <c r="L19" i="4" s="1"/>
  <c r="K19" i="4" s="1"/>
  <c r="N17" i="4"/>
  <c r="M17" i="4" s="1"/>
  <c r="L17" i="4" s="1"/>
  <c r="K17" i="4" s="1"/>
  <c r="N18" i="4"/>
  <c r="M18" i="4" s="1"/>
  <c r="L18" i="4" s="1"/>
  <c r="K18" i="4" s="1"/>
  <c r="N20" i="4"/>
  <c r="M20" i="4" s="1"/>
  <c r="L20" i="4" s="1"/>
  <c r="K20" i="4" s="1"/>
  <c r="D24" i="16"/>
  <c r="F24" i="16"/>
  <c r="C24" i="16"/>
  <c r="C25" i="16"/>
  <c r="C23" i="16"/>
  <c r="D25" i="16"/>
  <c r="F23" i="16"/>
  <c r="D23" i="16"/>
  <c r="F28" i="5"/>
  <c r="D5" i="6"/>
  <c r="C7" i="6"/>
  <c r="D11" i="6"/>
  <c r="D13" i="6"/>
  <c r="D4" i="6"/>
  <c r="D12" i="6"/>
  <c r="D6" i="6"/>
  <c r="D8" i="6"/>
  <c r="C20" i="16"/>
  <c r="D26" i="16"/>
  <c r="L40" i="15" l="1"/>
  <c r="AV39" i="15"/>
  <c r="AV40" i="15"/>
  <c r="AJ40" i="15"/>
  <c r="AJ39" i="15"/>
  <c r="X40" i="15"/>
  <c r="X39" i="15"/>
  <c r="L39" i="15"/>
  <c r="AU37" i="15"/>
  <c r="AT37" i="15"/>
  <c r="AQ37" i="15"/>
  <c r="AP37" i="15"/>
  <c r="AM37" i="15"/>
  <c r="AL37" i="15"/>
  <c r="AI37" i="15"/>
  <c r="AH37" i="15"/>
  <c r="AE37" i="15"/>
  <c r="AD37" i="15"/>
  <c r="AA37" i="15"/>
  <c r="Z37" i="15"/>
  <c r="W37" i="15"/>
  <c r="V37" i="15"/>
  <c r="S37" i="15"/>
  <c r="R37" i="15"/>
  <c r="O37" i="15"/>
  <c r="N37" i="15"/>
  <c r="K37" i="15"/>
  <c r="J37" i="15"/>
  <c r="G37" i="15"/>
  <c r="F37" i="15"/>
  <c r="C37" i="15"/>
  <c r="B37" i="15"/>
  <c r="AV36" i="15"/>
  <c r="AU36" i="15"/>
  <c r="AT36" i="15"/>
  <c r="AR36" i="15"/>
  <c r="AQ36" i="15"/>
  <c r="AP36" i="15"/>
  <c r="AN36" i="15"/>
  <c r="AM36" i="15"/>
  <c r="AL36" i="15"/>
  <c r="AJ36" i="15"/>
  <c r="AI36" i="15"/>
  <c r="AH36" i="15"/>
  <c r="AF36" i="15"/>
  <c r="AE36" i="15"/>
  <c r="AD36" i="15"/>
  <c r="AB36" i="15"/>
  <c r="AA36" i="15"/>
  <c r="Z36" i="15"/>
  <c r="X36" i="15"/>
  <c r="W36" i="15"/>
  <c r="V36" i="15"/>
  <c r="T36" i="15"/>
  <c r="S36" i="15"/>
  <c r="R36" i="15"/>
  <c r="P36" i="15"/>
  <c r="O36" i="15"/>
  <c r="N36" i="15"/>
  <c r="L36" i="15"/>
  <c r="K36" i="15"/>
  <c r="J36" i="15"/>
  <c r="H36" i="15"/>
  <c r="G36" i="15"/>
  <c r="F36" i="15"/>
  <c r="C36" i="15"/>
  <c r="B36" i="15"/>
  <c r="AU34" i="15"/>
  <c r="AT34" i="15"/>
  <c r="AU38" i="15" s="1"/>
  <c r="AQ34" i="15"/>
  <c r="AP34" i="15"/>
  <c r="AQ38" i="15" s="1"/>
  <c r="AM34" i="15"/>
  <c r="AL34" i="15"/>
  <c r="AM38" i="15" s="1"/>
  <c r="AI34" i="15"/>
  <c r="AH34" i="15"/>
  <c r="AI38" i="15" s="1"/>
  <c r="AE34" i="15"/>
  <c r="AD34" i="15"/>
  <c r="AE38" i="15" s="1"/>
  <c r="AA34" i="15"/>
  <c r="Z34" i="15"/>
  <c r="AA38" i="15" s="1"/>
  <c r="W34" i="15"/>
  <c r="V34" i="15"/>
  <c r="W38" i="15" s="1"/>
  <c r="S34" i="15"/>
  <c r="R34" i="15"/>
  <c r="S38" i="15" s="1"/>
  <c r="O34" i="15"/>
  <c r="N34" i="15"/>
  <c r="O38" i="15" s="1"/>
  <c r="K34" i="15"/>
  <c r="J34" i="15"/>
  <c r="K38" i="15" s="1"/>
  <c r="G34" i="15"/>
  <c r="F34" i="15"/>
  <c r="G38" i="15" s="1"/>
  <c r="C34" i="15"/>
  <c r="B34" i="15"/>
  <c r="C38" i="15" s="1"/>
  <c r="AS4" i="15"/>
  <c r="AS5" i="15" s="1"/>
  <c r="AS6" i="15" s="1"/>
  <c r="AS7" i="15" s="1"/>
  <c r="AS8" i="15" s="1"/>
  <c r="AS9" i="15" s="1"/>
  <c r="AS10" i="15" s="1"/>
  <c r="AS11" i="15" s="1"/>
  <c r="AS12" i="15" s="1"/>
  <c r="AS13" i="15" s="1"/>
  <c r="AS14" i="15" s="1"/>
  <c r="AS15" i="15" s="1"/>
  <c r="AS16" i="15" s="1"/>
  <c r="AS17" i="15" s="1"/>
  <c r="AS18" i="15" s="1"/>
  <c r="AS19" i="15" s="1"/>
  <c r="AS20" i="15" s="1"/>
  <c r="AS21" i="15" s="1"/>
  <c r="AS22" i="15" s="1"/>
  <c r="AS23" i="15" s="1"/>
  <c r="AS24" i="15" s="1"/>
  <c r="AS25" i="15" s="1"/>
  <c r="AS26" i="15" s="1"/>
  <c r="AS27" i="15" s="1"/>
  <c r="AS28" i="15" s="1"/>
  <c r="AS29" i="15" s="1"/>
  <c r="AS30" i="15" s="1"/>
  <c r="AS31" i="15" s="1"/>
  <c r="AS32" i="15" s="1"/>
  <c r="AS33" i="15" s="1"/>
  <c r="AO4" i="15"/>
  <c r="AO5" i="15" s="1"/>
  <c r="AO6" i="15" s="1"/>
  <c r="AO7" i="15" s="1"/>
  <c r="AO8" i="15" s="1"/>
  <c r="AO9" i="15" s="1"/>
  <c r="AO10" i="15" s="1"/>
  <c r="AO11" i="15" s="1"/>
  <c r="AO12" i="15" s="1"/>
  <c r="AO13" i="15" s="1"/>
  <c r="AO14" i="15" s="1"/>
  <c r="AO15" i="15" s="1"/>
  <c r="AO16" i="15" s="1"/>
  <c r="AO17" i="15" s="1"/>
  <c r="AO18" i="15" s="1"/>
  <c r="AO19" i="15" s="1"/>
  <c r="AO20" i="15" s="1"/>
  <c r="AO21" i="15" s="1"/>
  <c r="AO22" i="15" s="1"/>
  <c r="AO23" i="15" s="1"/>
  <c r="AO24" i="15" s="1"/>
  <c r="AO25" i="15" s="1"/>
  <c r="AO26" i="15" s="1"/>
  <c r="AO27" i="15" s="1"/>
  <c r="AO28" i="15" s="1"/>
  <c r="AO29" i="15" s="1"/>
  <c r="AO30" i="15" s="1"/>
  <c r="AO31" i="15" s="1"/>
  <c r="AO32" i="15" s="1"/>
  <c r="AK4" i="15"/>
  <c r="AK5" i="15" s="1"/>
  <c r="AK6" i="15" s="1"/>
  <c r="AK7" i="15" s="1"/>
  <c r="AK8" i="15" s="1"/>
  <c r="AK9" i="15" s="1"/>
  <c r="AK10" i="15" s="1"/>
  <c r="AK11" i="15" s="1"/>
  <c r="AK12" i="15" s="1"/>
  <c r="AK13" i="15" s="1"/>
  <c r="AK14" i="15" s="1"/>
  <c r="AK15" i="15" s="1"/>
  <c r="AK16" i="15" s="1"/>
  <c r="AK17" i="15" s="1"/>
  <c r="AK18" i="15" s="1"/>
  <c r="AK19" i="15" s="1"/>
  <c r="AK20" i="15" s="1"/>
  <c r="AK21" i="15" s="1"/>
  <c r="AK22" i="15" s="1"/>
  <c r="AK23" i="15" s="1"/>
  <c r="AK24" i="15" s="1"/>
  <c r="AK25" i="15" s="1"/>
  <c r="AK26" i="15" s="1"/>
  <c r="AK27" i="15" s="1"/>
  <c r="AK28" i="15" s="1"/>
  <c r="AK29" i="15" s="1"/>
  <c r="AK30" i="15" s="1"/>
  <c r="AK31" i="15" s="1"/>
  <c r="AK32" i="15" s="1"/>
  <c r="AK33" i="15" s="1"/>
  <c r="AG4" i="15"/>
  <c r="AG5" i="15" s="1"/>
  <c r="AG6" i="15" s="1"/>
  <c r="AG7" i="15" s="1"/>
  <c r="AG8" i="15" s="1"/>
  <c r="AG9" i="15" s="1"/>
  <c r="AG10" i="15" s="1"/>
  <c r="AG11" i="15" s="1"/>
  <c r="AG12" i="15" s="1"/>
  <c r="AG13" i="15" s="1"/>
  <c r="AG14" i="15" s="1"/>
  <c r="AG15" i="15" s="1"/>
  <c r="AG16" i="15" s="1"/>
  <c r="AG17" i="15" s="1"/>
  <c r="AG18" i="15" s="1"/>
  <c r="AG19" i="15" s="1"/>
  <c r="AG20" i="15" s="1"/>
  <c r="AG21" i="15" s="1"/>
  <c r="AG22" i="15" s="1"/>
  <c r="AG23" i="15" s="1"/>
  <c r="AG24" i="15" s="1"/>
  <c r="AG25" i="15" s="1"/>
  <c r="AG26" i="15" s="1"/>
  <c r="AG27" i="15" s="1"/>
  <c r="AG28" i="15" s="1"/>
  <c r="AG29" i="15" s="1"/>
  <c r="AG30" i="15" s="1"/>
  <c r="AG31" i="15" s="1"/>
  <c r="AG32" i="15" s="1"/>
  <c r="AC4" i="15"/>
  <c r="AC5" i="15" s="1"/>
  <c r="AC6" i="15" s="1"/>
  <c r="AC7" i="15" s="1"/>
  <c r="AC8" i="15" s="1"/>
  <c r="AC9" i="15" s="1"/>
  <c r="AC10" i="15" s="1"/>
  <c r="AC11" i="15" s="1"/>
  <c r="AC12" i="15" s="1"/>
  <c r="AC13" i="15" s="1"/>
  <c r="AC14" i="15" s="1"/>
  <c r="AC15" i="15" s="1"/>
  <c r="AC16" i="15" s="1"/>
  <c r="AC17" i="15" s="1"/>
  <c r="AC18" i="15" s="1"/>
  <c r="AC19" i="15" s="1"/>
  <c r="AC20" i="15" s="1"/>
  <c r="AC21" i="15" s="1"/>
  <c r="AC22" i="15" s="1"/>
  <c r="AC23" i="15" s="1"/>
  <c r="AC24" i="15" s="1"/>
  <c r="AC25" i="15" s="1"/>
  <c r="AC26" i="15" s="1"/>
  <c r="AC27" i="15" s="1"/>
  <c r="AC28" i="15" s="1"/>
  <c r="AC29" i="15" s="1"/>
  <c r="AC30" i="15" s="1"/>
  <c r="AC31" i="15" s="1"/>
  <c r="AC32" i="15" s="1"/>
  <c r="AC33" i="15" s="1"/>
  <c r="Y4" i="15"/>
  <c r="Y5" i="15" s="1"/>
  <c r="Y6" i="15" s="1"/>
  <c r="Y7" i="15" s="1"/>
  <c r="Y8" i="15" s="1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U4" i="15"/>
  <c r="U5" i="15" s="1"/>
  <c r="U6" i="15" s="1"/>
  <c r="U7" i="15" s="1"/>
  <c r="U8" i="15" s="1"/>
  <c r="U9" i="15" s="1"/>
  <c r="U10" i="15" s="1"/>
  <c r="U11" i="15" s="1"/>
  <c r="U12" i="15" s="1"/>
  <c r="U13" i="15" s="1"/>
  <c r="U14" i="15" s="1"/>
  <c r="U15" i="15" s="1"/>
  <c r="U16" i="15" s="1"/>
  <c r="U17" i="15" s="1"/>
  <c r="U18" i="15" s="1"/>
  <c r="U19" i="15" s="1"/>
  <c r="U20" i="15" s="1"/>
  <c r="U21" i="15" s="1"/>
  <c r="U22" i="15" s="1"/>
  <c r="U23" i="15" s="1"/>
  <c r="U24" i="15" s="1"/>
  <c r="U25" i="15" s="1"/>
  <c r="U26" i="15" s="1"/>
  <c r="U27" i="15" s="1"/>
  <c r="U28" i="15" s="1"/>
  <c r="U29" i="15" s="1"/>
  <c r="U30" i="15" s="1"/>
  <c r="U31" i="15" s="1"/>
  <c r="U32" i="15" s="1"/>
  <c r="Q4" i="15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M4" i="15"/>
  <c r="M5" i="15" s="1"/>
  <c r="M6" i="15" s="1"/>
  <c r="M7" i="15" s="1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M27" i="15" s="1"/>
  <c r="M28" i="15" s="1"/>
  <c r="M29" i="15" s="1"/>
  <c r="M30" i="15" s="1"/>
  <c r="M31" i="15" s="1"/>
  <c r="M32" i="15" s="1"/>
  <c r="I4" i="15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E4" i="15"/>
  <c r="E5" i="15" s="1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G5" i="7"/>
  <c r="G4" i="7"/>
  <c r="G3" i="7"/>
  <c r="G2" i="7"/>
  <c r="G19" i="7"/>
  <c r="AF5" i="11"/>
  <c r="AF6" i="11"/>
  <c r="AF4" i="11"/>
  <c r="D22" i="2"/>
  <c r="G24" i="2"/>
  <c r="H24" i="2" s="1"/>
  <c r="C29" i="5"/>
  <c r="F23" i="5"/>
  <c r="G9" i="5"/>
  <c r="B6" i="11"/>
  <c r="B5" i="11"/>
  <c r="AD2" i="11"/>
  <c r="AE3" i="11" s="1"/>
  <c r="AA2" i="11"/>
  <c r="X2" i="11"/>
  <c r="Y3" i="11" s="1"/>
  <c r="U2" i="11"/>
  <c r="V3" i="11" s="1"/>
  <c r="R2" i="11"/>
  <c r="S3" i="11" s="1"/>
  <c r="D4" i="11"/>
  <c r="E4" i="11" s="1"/>
  <c r="J4" i="11"/>
  <c r="O2" i="11"/>
  <c r="P3" i="11" s="1"/>
  <c r="M2" i="11"/>
  <c r="N3" i="11" s="1"/>
  <c r="J2" i="11"/>
  <c r="K3" i="11" s="1"/>
  <c r="G2" i="11"/>
  <c r="H3" i="11" s="1"/>
  <c r="D2" i="11"/>
  <c r="E3" i="11" s="1"/>
  <c r="M5" i="11"/>
  <c r="N5" i="11" s="1"/>
  <c r="M6" i="11"/>
  <c r="M4" i="11"/>
  <c r="AD6" i="11"/>
  <c r="AE6" i="11" s="1"/>
  <c r="AA6" i="11"/>
  <c r="X6" i="11"/>
  <c r="Y6" i="11" s="1"/>
  <c r="U6" i="11"/>
  <c r="R6" i="11"/>
  <c r="O6" i="11"/>
  <c r="P6" i="11" s="1"/>
  <c r="J6" i="11"/>
  <c r="G6" i="11"/>
  <c r="AD5" i="11"/>
  <c r="AE5" i="11" s="1"/>
  <c r="AA5" i="11"/>
  <c r="X5" i="11"/>
  <c r="Y5" i="11" s="1"/>
  <c r="U5" i="11"/>
  <c r="R5" i="11"/>
  <c r="O5" i="11"/>
  <c r="P5" i="11" s="1"/>
  <c r="J5" i="11"/>
  <c r="G5" i="11"/>
  <c r="D5" i="11"/>
  <c r="E5" i="11" s="1"/>
  <c r="D6" i="11"/>
  <c r="E6" i="11" s="1"/>
  <c r="O4" i="11"/>
  <c r="P4" i="11" s="1"/>
  <c r="AD4" i="11"/>
  <c r="AA4" i="11"/>
  <c r="X4" i="11"/>
  <c r="U4" i="11"/>
  <c r="R4" i="11"/>
  <c r="G4" i="11"/>
  <c r="H4" i="11" s="1"/>
  <c r="C32" i="4"/>
  <c r="C33" i="4"/>
  <c r="D33" i="2"/>
  <c r="F33" i="2"/>
  <c r="G30" i="2"/>
  <c r="H30" i="2" s="1"/>
  <c r="C28" i="3"/>
  <c r="G28" i="3"/>
  <c r="D29" i="5"/>
  <c r="D31" i="2"/>
  <c r="F31" i="2"/>
  <c r="G25" i="2"/>
  <c r="H25" i="2" s="1"/>
  <c r="F27" i="2"/>
  <c r="D23" i="2"/>
  <c r="F23" i="2"/>
  <c r="D26" i="2"/>
  <c r="F26" i="2"/>
  <c r="D6" i="2"/>
  <c r="G6" i="2"/>
  <c r="H6" i="2" s="1"/>
  <c r="F6" i="2"/>
  <c r="F25" i="4"/>
  <c r="F27" i="4" s="1"/>
  <c r="A27" i="4" s="1"/>
  <c r="H27" i="4" s="1"/>
  <c r="F5" i="4"/>
  <c r="E25" i="4"/>
  <c r="D25" i="4" s="1"/>
  <c r="C25" i="4" s="1"/>
  <c r="B25" i="4" s="1"/>
  <c r="E28" i="4"/>
  <c r="D28" i="4" s="1"/>
  <c r="C28" i="4" s="1"/>
  <c r="B28" i="4" s="1"/>
  <c r="E27" i="4"/>
  <c r="D27" i="4" s="1"/>
  <c r="C27" i="4" s="1"/>
  <c r="B27" i="4" s="1"/>
  <c r="E26" i="4"/>
  <c r="D26" i="4" s="1"/>
  <c r="C26" i="4" s="1"/>
  <c r="B26" i="4" s="1"/>
  <c r="F25" i="5"/>
  <c r="F25" i="2"/>
  <c r="F24" i="2"/>
  <c r="D25" i="2"/>
  <c r="D19" i="2"/>
  <c r="C20" i="2"/>
  <c r="G20" i="2"/>
  <c r="H20" i="2" s="1"/>
  <c r="F19" i="2"/>
  <c r="F20" i="2"/>
  <c r="C16" i="2"/>
  <c r="C17" i="2"/>
  <c r="F17" i="2"/>
  <c r="G17" i="2"/>
  <c r="H17" i="2" s="1"/>
  <c r="F16" i="2"/>
  <c r="D14" i="2"/>
  <c r="D15" i="2"/>
  <c r="G15" i="2"/>
  <c r="H15" i="2" s="1"/>
  <c r="F14" i="2"/>
  <c r="F15" i="2"/>
  <c r="F6" i="5"/>
  <c r="C25" i="5"/>
  <c r="G24" i="5"/>
  <c r="G6" i="5"/>
  <c r="G4" i="2"/>
  <c r="H4" i="2" s="1"/>
  <c r="G17" i="7"/>
  <c r="G16" i="7"/>
  <c r="G15" i="7"/>
  <c r="F7" i="5"/>
  <c r="F22" i="2"/>
  <c r="D21" i="2"/>
  <c r="F21" i="2"/>
  <c r="G33" i="2"/>
  <c r="H33" i="2" s="1"/>
  <c r="G26" i="2"/>
  <c r="H26" i="2" s="1"/>
  <c r="G31" i="2"/>
  <c r="H31" i="2" s="1"/>
  <c r="C34" i="4"/>
  <c r="H5" i="4"/>
  <c r="C12" i="2"/>
  <c r="G16" i="2"/>
  <c r="H16" i="2" s="1"/>
  <c r="F12" i="2"/>
  <c r="A17" i="4"/>
  <c r="H17" i="4" s="1"/>
  <c r="E17" i="4"/>
  <c r="D17" i="4" s="1"/>
  <c r="C17" i="4" s="1"/>
  <c r="B17" i="4" s="1"/>
  <c r="F17" i="4"/>
  <c r="A20" i="4"/>
  <c r="H20" i="4" s="1"/>
  <c r="A19" i="4"/>
  <c r="H19" i="4" s="1"/>
  <c r="A18" i="4"/>
  <c r="H18" i="4" s="1"/>
  <c r="E20" i="4"/>
  <c r="D20" i="4" s="1"/>
  <c r="C20" i="4" s="1"/>
  <c r="B20" i="4" s="1"/>
  <c r="F20" i="4"/>
  <c r="E19" i="4"/>
  <c r="D19" i="4" s="1"/>
  <c r="C19" i="4" s="1"/>
  <c r="B19" i="4" s="1"/>
  <c r="F19" i="4"/>
  <c r="E18" i="4"/>
  <c r="D18" i="4" s="1"/>
  <c r="C18" i="4" s="1"/>
  <c r="B18" i="4" s="1"/>
  <c r="F18" i="4"/>
  <c r="D18" i="2"/>
  <c r="G22" i="2"/>
  <c r="H22" i="2" s="1"/>
  <c r="F18" i="2"/>
  <c r="G19" i="2"/>
  <c r="H19" i="2" s="1"/>
  <c r="C27" i="3"/>
  <c r="G29" i="5"/>
  <c r="F29" i="5"/>
  <c r="G25" i="5"/>
  <c r="G22" i="5"/>
  <c r="G20" i="5"/>
  <c r="G19" i="5"/>
  <c r="G17" i="5"/>
  <c r="G15" i="5"/>
  <c r="G12" i="5"/>
  <c r="G11" i="5"/>
  <c r="G10" i="5"/>
  <c r="A6" i="4"/>
  <c r="A7" i="4" s="1"/>
  <c r="C7" i="2"/>
  <c r="F7" i="2"/>
  <c r="G7" i="2"/>
  <c r="H7" i="2" s="1"/>
  <c r="C5" i="4"/>
  <c r="G5" i="4"/>
  <c r="D5" i="4"/>
  <c r="B5" i="4"/>
  <c r="G9" i="2"/>
  <c r="H9" i="2" s="1"/>
  <c r="G12" i="2"/>
  <c r="H12" i="2" s="1"/>
  <c r="G14" i="2"/>
  <c r="H14" i="2" s="1"/>
  <c r="G18" i="2"/>
  <c r="H18" i="2" s="1"/>
  <c r="G21" i="2"/>
  <c r="H21" i="2" s="1"/>
  <c r="G23" i="2"/>
  <c r="H23" i="2" s="1"/>
  <c r="G8" i="2"/>
  <c r="H8" i="2" s="1"/>
  <c r="D8" i="2"/>
  <c r="D9" i="2"/>
  <c r="F8" i="2"/>
  <c r="F9" i="2"/>
  <c r="G23" i="3"/>
  <c r="C15" i="3"/>
  <c r="G15" i="3"/>
  <c r="C23" i="2"/>
  <c r="N4" i="11" l="1"/>
  <c r="Y4" i="11"/>
  <c r="AE4" i="11"/>
  <c r="D27" i="2"/>
  <c r="C27" i="2"/>
  <c r="F30" i="2"/>
  <c r="F29" i="2"/>
  <c r="D30" i="2"/>
  <c r="C29" i="2"/>
  <c r="D29" i="2"/>
  <c r="AB4" i="11"/>
  <c r="K4" i="11"/>
  <c r="C21" i="2"/>
  <c r="C15" i="2"/>
  <c r="S4" i="11"/>
  <c r="V4" i="11"/>
  <c r="N6" i="11"/>
  <c r="A25" i="4"/>
  <c r="H25" i="4" s="1"/>
  <c r="F33" i="4"/>
  <c r="D33" i="4"/>
  <c r="E33" i="4"/>
  <c r="D32" i="4"/>
  <c r="E32" i="4"/>
  <c r="E34" i="4"/>
  <c r="D34" i="4"/>
  <c r="K5" i="11"/>
  <c r="K6" i="11"/>
  <c r="S5" i="11"/>
  <c r="AB5" i="11"/>
  <c r="AB3" i="11"/>
  <c r="C19" i="2"/>
  <c r="V5" i="11"/>
  <c r="V6" i="11"/>
  <c r="X43" i="15"/>
  <c r="D17" i="2"/>
  <c r="C26" i="2"/>
  <c r="C25" i="2"/>
  <c r="C33" i="2"/>
  <c r="I11" i="5"/>
  <c r="H11" i="5"/>
  <c r="I19" i="5"/>
  <c r="H19" i="5"/>
  <c r="I10" i="5"/>
  <c r="H10" i="5"/>
  <c r="I17" i="5"/>
  <c r="H17" i="5"/>
  <c r="I22" i="5"/>
  <c r="H22" i="5"/>
  <c r="I15" i="5"/>
  <c r="H15" i="5"/>
  <c r="I29" i="5"/>
  <c r="H29" i="5"/>
  <c r="I12" i="5"/>
  <c r="H12" i="5"/>
  <c r="I20" i="5"/>
  <c r="H20" i="5"/>
  <c r="I24" i="5"/>
  <c r="H24" i="5"/>
  <c r="I9" i="5"/>
  <c r="H9" i="5"/>
  <c r="I25" i="5"/>
  <c r="H25" i="5"/>
  <c r="I6" i="5"/>
  <c r="H6" i="5"/>
  <c r="D6" i="5"/>
  <c r="C5" i="5"/>
  <c r="D5" i="5"/>
  <c r="F32" i="4"/>
  <c r="C14" i="5"/>
  <c r="D14" i="5"/>
  <c r="D16" i="2"/>
  <c r="F4" i="2"/>
  <c r="F3" i="2"/>
  <c r="D4" i="2"/>
  <c r="C3" i="2"/>
  <c r="D3" i="2"/>
  <c r="D20" i="2"/>
  <c r="C4" i="2"/>
  <c r="C14" i="2"/>
  <c r="C31" i="2"/>
  <c r="C22" i="2"/>
  <c r="C8" i="5"/>
  <c r="D8" i="5"/>
  <c r="D13" i="5"/>
  <c r="C13" i="5"/>
  <c r="F34" i="4"/>
  <c r="S6" i="11"/>
  <c r="H5" i="11"/>
  <c r="C12" i="5"/>
  <c r="AB6" i="11"/>
  <c r="L43" i="15"/>
  <c r="C5" i="3"/>
  <c r="C4" i="3"/>
  <c r="G5" i="3"/>
  <c r="G4" i="3"/>
  <c r="D10" i="5"/>
  <c r="D7" i="5"/>
  <c r="C7" i="5"/>
  <c r="C9" i="2"/>
  <c r="G12" i="3"/>
  <c r="F17" i="5"/>
  <c r="F16" i="5"/>
  <c r="F21" i="5"/>
  <c r="C16" i="5"/>
  <c r="D16" i="5"/>
  <c r="AE1" i="15"/>
  <c r="F19" i="5"/>
  <c r="F18" i="5"/>
  <c r="C19" i="5"/>
  <c r="C18" i="5"/>
  <c r="D18" i="5"/>
  <c r="G8" i="3"/>
  <c r="G7" i="3"/>
  <c r="C8" i="3"/>
  <c r="C7" i="3"/>
  <c r="C12" i="3"/>
  <c r="C6" i="4"/>
  <c r="G9" i="3"/>
  <c r="C16" i="3"/>
  <c r="C9" i="3"/>
  <c r="G16" i="3"/>
  <c r="C23" i="3"/>
  <c r="C25" i="3"/>
  <c r="G25" i="3"/>
  <c r="G27" i="3"/>
  <c r="C21" i="3"/>
  <c r="C13" i="3"/>
  <c r="C24" i="3"/>
  <c r="C20" i="3"/>
  <c r="G24" i="3"/>
  <c r="G20" i="3"/>
  <c r="C19" i="3"/>
  <c r="G21" i="3"/>
  <c r="G13" i="3"/>
  <c r="G19" i="3"/>
  <c r="D11" i="5"/>
  <c r="D24" i="5"/>
  <c r="F12" i="5"/>
  <c r="F24" i="5"/>
  <c r="AM1" i="15"/>
  <c r="AI1" i="15"/>
  <c r="AQ1" i="15"/>
  <c r="G41" i="15"/>
  <c r="AT39" i="15"/>
  <c r="AT40" i="15"/>
  <c r="AH40" i="15"/>
  <c r="S1" i="15"/>
  <c r="B42" i="15" s="1"/>
  <c r="V40" i="15"/>
  <c r="K1" i="15"/>
  <c r="G1" i="15"/>
  <c r="W40" i="15"/>
  <c r="K40" i="15"/>
  <c r="AU40" i="15"/>
  <c r="AI40" i="15"/>
  <c r="N41" i="15"/>
  <c r="W39" i="15"/>
  <c r="P1" i="15"/>
  <c r="C42" i="15"/>
  <c r="C41" i="15"/>
  <c r="AD41" i="15"/>
  <c r="B41" i="15"/>
  <c r="AT41" i="15"/>
  <c r="J40" i="15"/>
  <c r="AE41" i="15"/>
  <c r="AU41" i="15"/>
  <c r="K41" i="15"/>
  <c r="AA41" i="15"/>
  <c r="AQ41" i="15"/>
  <c r="S41" i="15"/>
  <c r="AI41" i="15"/>
  <c r="R41" i="15"/>
  <c r="W41" i="15"/>
  <c r="AH41" i="15"/>
  <c r="AM41" i="15"/>
  <c r="V39" i="15"/>
  <c r="AI39" i="15"/>
  <c r="F41" i="15"/>
  <c r="V41" i="15"/>
  <c r="AL41" i="15"/>
  <c r="AH39" i="15"/>
  <c r="AU39" i="15"/>
  <c r="J41" i="15"/>
  <c r="O41" i="15"/>
  <c r="Z41" i="15"/>
  <c r="AP41" i="15"/>
  <c r="C35" i="15"/>
  <c r="G35" i="15" s="1"/>
  <c r="K35" i="15" s="1"/>
  <c r="O35" i="15" s="1"/>
  <c r="S35" i="15" s="1"/>
  <c r="W35" i="15" s="1"/>
  <c r="AA35" i="15" s="1"/>
  <c r="AE35" i="15" s="1"/>
  <c r="AI35" i="15" s="1"/>
  <c r="AM35" i="15" s="1"/>
  <c r="AQ35" i="15" s="1"/>
  <c r="AU35" i="15" s="1"/>
  <c r="AU1" i="15" s="1"/>
  <c r="K39" i="15"/>
  <c r="B35" i="15"/>
  <c r="F35" i="15" s="1"/>
  <c r="J35" i="15" s="1"/>
  <c r="N35" i="15" s="1"/>
  <c r="R35" i="15" s="1"/>
  <c r="V35" i="15" s="1"/>
  <c r="Z35" i="15" s="1"/>
  <c r="AD35" i="15" s="1"/>
  <c r="AH35" i="15" s="1"/>
  <c r="AL35" i="15" s="1"/>
  <c r="AP35" i="15" s="1"/>
  <c r="AT35" i="15" s="1"/>
  <c r="B1" i="15" s="1"/>
  <c r="B43" i="15" s="1"/>
  <c r="J39" i="15"/>
  <c r="F15" i="5"/>
  <c r="F10" i="5"/>
  <c r="C10" i="5"/>
  <c r="F11" i="5"/>
  <c r="D12" i="5"/>
  <c r="F26" i="4"/>
  <c r="A26" i="4" s="1"/>
  <c r="H26" i="4" s="1"/>
  <c r="F28" i="4"/>
  <c r="A28" i="4" s="1"/>
  <c r="H28" i="4" s="1"/>
  <c r="C18" i="2"/>
  <c r="C6" i="2"/>
  <c r="C24" i="2"/>
  <c r="D24" i="2"/>
  <c r="D19" i="5"/>
  <c r="D9" i="5"/>
  <c r="C9" i="5"/>
  <c r="D17" i="5"/>
  <c r="D15" i="5"/>
  <c r="F20" i="5"/>
  <c r="F9" i="5"/>
  <c r="C22" i="5"/>
  <c r="F22" i="5"/>
  <c r="C20" i="5"/>
  <c r="H6" i="11"/>
  <c r="F6" i="4"/>
  <c r="C30" i="2"/>
  <c r="C6" i="5"/>
  <c r="C24" i="5"/>
  <c r="D20" i="5"/>
  <c r="D22" i="5"/>
  <c r="C11" i="5"/>
  <c r="C15" i="5"/>
  <c r="H7" i="4"/>
  <c r="G7" i="4"/>
  <c r="D7" i="4"/>
  <c r="F7" i="4"/>
  <c r="A8" i="4"/>
  <c r="E7" i="4"/>
  <c r="C7" i="4"/>
  <c r="B7" i="4"/>
  <c r="D7" i="2"/>
  <c r="C8" i="2"/>
  <c r="D6" i="4"/>
  <c r="H6" i="4"/>
  <c r="C17" i="5"/>
  <c r="E6" i="4"/>
  <c r="D12" i="2"/>
  <c r="D25" i="5"/>
  <c r="G6" i="4"/>
  <c r="B6" i="4"/>
  <c r="C43" i="15" l="1"/>
  <c r="D8" i="4"/>
  <c r="F8" i="4"/>
  <c r="A9" i="4"/>
  <c r="H8" i="4"/>
  <c r="B8" i="4"/>
  <c r="G8" i="4"/>
  <c r="E8" i="4"/>
  <c r="C8" i="4"/>
  <c r="H9" i="4" l="1"/>
  <c r="A10" i="4"/>
  <c r="E10" i="4" s="1"/>
  <c r="B9" i="4"/>
  <c r="G9" i="4"/>
  <c r="C9" i="4"/>
  <c r="E9" i="4"/>
  <c r="F9" i="4"/>
  <c r="D9" i="4"/>
  <c r="C10" i="4" l="1"/>
  <c r="F10" i="4"/>
  <c r="B10" i="4"/>
  <c r="D10" i="4"/>
  <c r="A11" i="4"/>
  <c r="H10" i="4"/>
  <c r="G10" i="4"/>
  <c r="C30" i="5" l="1"/>
  <c r="D30" i="5"/>
  <c r="C27" i="5"/>
  <c r="D27" i="5"/>
  <c r="D28" i="5"/>
  <c r="C28" i="5"/>
  <c r="D21" i="5"/>
  <c r="C21" i="5"/>
  <c r="D23" i="5"/>
  <c r="C23" i="5"/>
  <c r="B11" i="4"/>
  <c r="G11" i="4"/>
  <c r="H11" i="4"/>
  <c r="A12" i="4"/>
  <c r="D11" i="4"/>
  <c r="F11" i="4"/>
  <c r="E11" i="4"/>
  <c r="C11" i="4"/>
  <c r="D12" i="4" l="1"/>
  <c r="E12" i="4"/>
  <c r="G12" i="4"/>
  <c r="F12" i="4"/>
  <c r="A13" i="4"/>
  <c r="B12" i="4"/>
  <c r="C12" i="4"/>
  <c r="H12" i="4"/>
  <c r="H13" i="4" l="1"/>
  <c r="D13" i="4"/>
  <c r="G13" i="4"/>
  <c r="C13" i="4"/>
  <c r="E13" i="4"/>
  <c r="B13" i="4"/>
  <c r="F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A3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Zürich 2014 </t>
        </r>
      </text>
    </comment>
    <comment ref="A4" authorId="1" shapeId="0" xr:uid="{00000000-0006-0000-0000-000002000000}">
      <text>
        <r>
          <rPr>
            <sz val="9"/>
            <color indexed="81"/>
            <rFont val="Tahoma"/>
            <family val="2"/>
          </rPr>
          <t>Wien 2019</t>
        </r>
      </text>
    </comment>
    <comment ref="A5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2010-10-31 Optimale Bedingungen
 7:00 Abfahrt
 8:00 Ankunft
10:00 Start
73,7 kg</t>
        </r>
      </text>
    </comment>
    <comment ref="A10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2010-08-21 Kaiserwetter
5:00 Abfahrt
7:15 Ankunft
8:45 Start</t>
        </r>
      </text>
    </comment>
    <comment ref="A2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Pflicht: 14:30</t>
        </r>
      </text>
    </comment>
    <comment ref="A27" authorId="1" shapeId="0" xr:uid="{00000000-0006-0000-00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Pflicht 14:30</t>
        </r>
      </text>
    </comment>
    <comment ref="A29" authorId="1" shapeId="0" xr:uid="{00000000-0006-0000-00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Pflicht: 4:30</t>
        </r>
      </text>
    </comment>
    <comment ref="A30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Pflicht: 4:10</t>
        </r>
      </text>
    </comment>
    <comment ref="A3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Pflicht: 4:10</t>
        </r>
      </text>
    </comment>
    <comment ref="A32" authorId="1" shapeId="0" xr:uid="{00000000-0006-0000-00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Pflicht 4:10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Pflicht: 14 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  <author>FAN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Kolpingstraße 7</t>
        </r>
      </text>
    </comment>
    <comment ref="A4" authorId="1" shapeId="0" xr:uid="{C646BCE9-1F88-4795-BA25-79EE322F000C}">
      <text>
        <r>
          <rPr>
            <sz val="9"/>
            <color indexed="81"/>
            <rFont val="Segoe UI"/>
            <family val="2"/>
          </rPr>
          <t>MR bis Camping Röllfeld, 1. Bootsanleger (Einstieg alt/neu egal)</t>
        </r>
      </text>
    </comment>
    <comment ref="A5" authorId="2" shapeId="0" xr:uid="{00000000-0006-0000-01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Weilbach-Süd 14 km
Bahnübergang 2 km</t>
        </r>
      </text>
    </comment>
    <comment ref="A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Kleinheubacher Park 6,1 und Weilbach 7,5</t>
        </r>
      </text>
    </comment>
    <comment ref="A7" authorId="2" shapeId="0" xr:uid="{00000000-0006-0000-01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 Palettenfabrik</t>
        </r>
      </text>
    </comment>
    <comment ref="A8" authorId="2" shapeId="0" xr:uid="{00000000-0006-0000-01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 2,0 km</t>
        </r>
      </text>
    </comment>
    <comment ref="A9" authorId="2" shapeId="0" xr:uid="{00000000-0006-0000-01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 bis Ortseingang Weilbach (km 3,75), Wende, nach Bahnübergang Radweg Miltenberg (km 7) über Deich (km 8), Laurentiusstraße zur Bahnschranke (km 9), zurück (km 10).</t>
        </r>
      </text>
    </comment>
    <comment ref="A10" authorId="2" shapeId="0" xr:uid="{00000000-0006-0000-01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B469-Mud-Brücke oder Villa-Garage</t>
        </r>
      </text>
    </comment>
    <comment ref="A11" authorId="2" shapeId="0" xr:uid="{00000000-0006-0000-01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Kindergarten oder Brunnen</t>
        </r>
      </text>
    </comment>
    <comment ref="A12" authorId="2" shapeId="0" xr:uid="{00000000-0006-0000-01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 blaues Haus</t>
        </r>
      </text>
    </comment>
    <comment ref="A13" authorId="2" shapeId="0" xr:uid="{00000000-0006-0000-01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 1,07 km</t>
        </r>
      </text>
    </comment>
    <comment ref="A14" authorId="2" shapeId="0" xr:uid="{00000000-0006-0000-01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Eine-Stunde-Tour</t>
        </r>
      </text>
    </comment>
    <comment ref="A15" authorId="2" shapeId="0" xr:uid="{00000000-0006-0000-01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erste Kreuzung</t>
        </r>
      </text>
    </comment>
    <comment ref="A16" authorId="2" shapeId="0" xr:uid="{00000000-0006-0000-01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 2,0 km</t>
        </r>
      </text>
    </comment>
    <comment ref="A17" authorId="2" shapeId="0" xr:uid="{00000000-0006-0000-01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Schützenhaus</t>
        </r>
      </text>
    </comment>
    <comment ref="A18" authorId="2" shapeId="0" xr:uid="{00000000-0006-0000-01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Reine Runde 1,07 km</t>
        </r>
      </text>
    </comment>
    <comment ref="A19" authorId="2" shapeId="0" xr:uid="{00000000-0006-0000-01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Altstadtweg, dann äußere Runde (linksrum)</t>
        </r>
      </text>
    </comment>
    <comment ref="A20" authorId="2" shapeId="0" xr:uid="{00000000-0006-0000-01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3. Bahnübergang</t>
        </r>
      </text>
    </comment>
    <comment ref="A21" authorId="2" shapeId="0" xr:uid="{00000000-0006-0000-01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Reine Runde 2,0 km</t>
        </r>
      </text>
    </comment>
    <comment ref="A22" authorId="2" shapeId="0" xr:uid="{00000000-0006-0000-01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Nach Hundeplatz, vor Bahn-Markierung 40,2</t>
        </r>
      </text>
    </comment>
    <comment ref="A23" authorId="2" shapeId="0" xr:uid="{00000000-0006-0000-01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Begegnungsstrecke über Wiesenpfad, Wendepunkt Laurentiusbrücke</t>
        </r>
      </text>
    </comment>
    <comment ref="A24" authorId="2" shapeId="0" xr:uid="{00000000-0006-0000-01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Bürgstadt</t>
        </r>
      </text>
    </comment>
    <comment ref="A25" authorId="2" shapeId="0" xr:uid="{00000000-0006-0000-01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Wasserhaus</t>
        </r>
      </text>
    </comment>
    <comment ref="A26" authorId="2" shapeId="0" xr:uid="{00000000-0006-0000-01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Runden-Summe
1=2,47 
2=3,54 
3=4,61 
4=5,68 
5=6,75
6=7,82 km</t>
        </r>
      </text>
    </comment>
    <comment ref="A27" authorId="2" shapeId="0" xr:uid="{00000000-0006-0000-01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Begegnungsstrecke über Deich, Wendepunkt Laurentiusbrücke</t>
        </r>
      </text>
    </comment>
    <comment ref="A28" authorId="2" shapeId="0" xr:uid="{00000000-0006-0000-01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0,7 Einstieg; 
2,0 Runde;
0,7 Ausstieg</t>
        </r>
      </text>
    </comment>
    <comment ref="A29" authorId="2" shapeId="0" xr:uid="{00000000-0006-0000-01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Wendepunktstrecke Radweg bis erste Kreuzung (Greinbergstraße)</t>
        </r>
      </text>
    </comment>
    <comment ref="A30" authorId="2" shapeId="0" xr:uid="{00000000-0006-0000-01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Runde über Radweg, Deich, Laurentiusstraße, Hobbywaschpark, Spielplatz</t>
        </r>
      </text>
    </comment>
    <comment ref="A31" authorId="2" shapeId="0" xr:uid="{00000000-0006-0000-01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"Mudbrücken" + an der Mud entlang laufen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A1" authorId="0" shapeId="0" xr:uid="{00000000-0006-0000-0200-000001000000}">
      <text>
        <r>
          <rPr>
            <sz val="9"/>
            <color indexed="81"/>
            <rFont val="Tahoma"/>
            <family val="2"/>
          </rPr>
          <t>Start: Kleinheubach, am alten Trurnplatz 3a</t>
        </r>
      </text>
    </comment>
    <comment ref="A4" authorId="0" shapeId="0" xr:uid="{00000000-0006-0000-0200-000002000000}">
      <text>
        <r>
          <rPr>
            <sz val="9"/>
            <color indexed="81"/>
            <rFont val="Tahoma"/>
            <charset val="1"/>
          </rPr>
          <t>16. Oktober
Start:   6:25 (Nacht)
Ende: 11:15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charset val="1"/>
          </rPr>
          <t xml:space="preserve">4 * 10 * Brückenrunde im UZS (Erste mit LEDs)
4 * 0,25 Ein/Ausstieg
41,00 km  </t>
        </r>
      </text>
    </comment>
    <comment ref="A5" authorId="0" shapeId="0" xr:uid="{00000000-0006-0000-0200-000004000000}">
      <text>
        <r>
          <rPr>
            <sz val="9"/>
            <color indexed="81"/>
            <rFont val="Tahoma"/>
            <charset val="1"/>
          </rPr>
          <t>2. Oktober
Start:   7:00 (Dämmerung)
Ende: 11:00</t>
        </r>
      </text>
    </comment>
    <comment ref="E5" authorId="0" shapeId="0" xr:uid="{00000000-0006-0000-0200-000005000000}">
      <text>
        <r>
          <rPr>
            <sz val="9"/>
            <color indexed="81"/>
            <rFont val="Tahoma"/>
            <charset val="1"/>
          </rPr>
          <t>W13,3 km Wende Weilbach Schützenhaus via Radweg
R 13,0 km Wende Röllfeld Erdbeeren &amp; Brückenrunde
G 10,0 km Wende Großheubach erste Main-Insel unteres Ende
= 36,3 km</t>
        </r>
      </text>
    </comment>
    <comment ref="A6" authorId="0" shapeId="0" xr:uid="{00000000-0006-0000-0200-000006000000}">
      <text>
        <r>
          <rPr>
            <sz val="9"/>
            <color indexed="81"/>
            <rFont val="Tahoma"/>
            <charset val="1"/>
          </rPr>
          <t>9. Oktober
Start 7:05 (Dämmerung)
Ende 10:00</t>
        </r>
      </text>
    </comment>
    <comment ref="E6" authorId="0" shapeId="0" xr:uid="{00000000-0006-0000-0200-000007000000}">
      <text>
        <r>
          <rPr>
            <sz val="9"/>
            <color indexed="81"/>
            <rFont val="Tahoma"/>
            <charset val="1"/>
          </rPr>
          <t xml:space="preserve">  1,00 km Brückenrunde im UZS (beleuchtet)
13,30 km Wende Weilbach Schützenhaus via Radweg
13,70 km Wende Röllfeld Erdbeeren via Wendeplatz
  2,00 km Brückenrunde im UZS
30,00 km</t>
        </r>
      </text>
    </comment>
    <comment ref="E7" authorId="0" shapeId="0" xr:uid="{00000000-0006-0000-0200-000008000000}">
      <text>
        <r>
          <rPr>
            <sz val="9"/>
            <color indexed="81"/>
            <rFont val="Tahoma"/>
            <charset val="1"/>
          </rPr>
          <t>13,00 km Wende Weilbach 6,5 km (Schützenhaus)
12,00 km Wende Röllfeld Erdbeeren
  1,00 km Brückenrunde im UZS
26,00 km</t>
        </r>
      </text>
    </comment>
    <comment ref="E8" authorId="0" shapeId="0" xr:uid="{00000000-0006-0000-0200-000009000000}">
      <text>
        <r>
          <rPr>
            <sz val="9"/>
            <color indexed="81"/>
            <rFont val="Tahoma"/>
            <charset val="1"/>
          </rPr>
          <t xml:space="preserve">12,00 km Wende Weilbach 6 km (2. Bahnübergang)
11,65 km Steiner * 4
</t>
        </r>
        <r>
          <rPr>
            <sz val="9"/>
            <color indexed="81"/>
            <rFont val="Tahoma"/>
            <family val="2"/>
          </rPr>
          <t>23,65 km</t>
        </r>
      </text>
    </comment>
    <comment ref="A9" authorId="0" shapeId="0" xr:uid="{00000000-0006-0000-0200-00000A000000}">
      <text>
        <r>
          <rPr>
            <sz val="9"/>
            <color indexed="81"/>
            <rFont val="Tahoma"/>
            <charset val="1"/>
          </rPr>
          <t>Halbmarathon</t>
        </r>
      </text>
    </comment>
    <comment ref="E9" authorId="0" shapeId="0" xr:uid="{00000000-0006-0000-0200-00000B000000}">
      <text>
        <r>
          <rPr>
            <sz val="9"/>
            <color indexed="81"/>
            <rFont val="Tahoma"/>
            <charset val="1"/>
          </rPr>
          <t>+3,36 km Inlap normal
+3,21 km Runde 2 (Achter)
+3,53 km Outlap unter Brücke
+1,00 km Brückenrunde
11,10 km Verpflegung
+3,36 km Inlap normal
+3,11 km Runde 2
+3,53 km Outlap unter Brücke
21,10 km Ziel</t>
        </r>
      </text>
    </comment>
    <comment ref="A10" authorId="0" shapeId="0" xr:uid="{00000000-0006-0000-0200-00000C000000}">
      <text>
        <r>
          <rPr>
            <sz val="9"/>
            <color indexed="81"/>
            <rFont val="Tahoma"/>
            <charset val="1"/>
          </rPr>
          <t>Halbmarathon</t>
        </r>
      </text>
    </comment>
    <comment ref="E10" authorId="0" shapeId="0" xr:uid="{00000000-0006-0000-0200-00000D000000}">
      <text>
        <r>
          <rPr>
            <sz val="9"/>
            <color indexed="81"/>
            <rFont val="Tahoma"/>
            <charset val="1"/>
          </rPr>
          <t>+11,15 km Steiner-Park-Gärtner * 4
+ 0,50 km In/Out
=11,65 km Verpflegung
+ 1,00 km Brückenrunde im UZS
+ 8,45 km Parkrunde kurz * 3
=21,10 km Ziel</t>
        </r>
      </text>
    </comment>
    <comment ref="A11" authorId="1" shapeId="0" xr:uid="{00000000-0006-0000-0200-00000E000000}">
      <text>
        <r>
          <rPr>
            <sz val="9"/>
            <color indexed="81"/>
            <rFont val="Tahoma"/>
            <charset val="1"/>
          </rPr>
          <t>01.01.2016; Start: 8:37 (hell, Wecker 7:00); Ende: 11:07</t>
        </r>
      </text>
    </comment>
    <comment ref="E11" authorId="1" shapeId="0" xr:uid="{00000000-0006-0000-0200-00000F000000}">
      <text>
        <r>
          <rPr>
            <sz val="9"/>
            <color indexed="81"/>
            <rFont val="Tahoma"/>
            <charset val="1"/>
          </rPr>
          <t>1 * Klingenberg-Trennfurt-Runde (19,1 km) +
2 * Steiner-Runde (2,0 km)
= 21,1 km</t>
        </r>
      </text>
    </comment>
    <comment ref="A12" authorId="1" shapeId="0" xr:uid="{00000000-0006-0000-0200-000010000000}">
      <text>
        <r>
          <rPr>
            <sz val="9"/>
            <color indexed="81"/>
            <rFont val="Tahoma"/>
            <charset val="1"/>
          </rPr>
          <t>Sonntag 21.02.2016; Start: 7:50 (hell 7:30, Wecker 6:30 besser 6:10); Ende: 10:00; 10 °C; Schauer, windig</t>
        </r>
      </text>
    </comment>
    <comment ref="E12" authorId="1" shapeId="0" xr:uid="{00000000-0006-0000-0200-000011000000}">
      <text>
        <r>
          <rPr>
            <sz val="9"/>
            <color indexed="81"/>
            <rFont val="Tahoma"/>
            <charset val="1"/>
          </rPr>
          <t>1 * Klingenberg-Trennfurt-Runde (19,1 km) +
1 * Steiner-Runde (2,0 km)
= 20,1 km</t>
        </r>
      </text>
    </comment>
    <comment ref="A13" authorId="2" shapeId="0" xr:uid="{00000000-0006-0000-0200-000012000000}">
      <text>
        <r>
          <rPr>
            <sz val="9"/>
            <color indexed="81"/>
            <rFont val="Tahoma"/>
            <family val="2"/>
          </rPr>
          <t>2020-05-31 5:15 - 6:35 8 °C 
5:00 zu dunkel! Sonne 5:21, 6 Minuten nach Sommeranfang
5:00 wäre maximal frühester MESZ-Anfang ohne Licht.</t>
        </r>
      </text>
    </comment>
    <comment ref="A14" authorId="1" shapeId="0" xr:uid="{00000000-0006-0000-0200-000013000000}">
      <text>
        <r>
          <rPr>
            <sz val="9"/>
            <color indexed="81"/>
            <rFont val="Tahoma"/>
            <charset val="1"/>
          </rPr>
          <t>2016-02-03; 8:36 - 10:46; 5 °C; Schauer
2016-03-25; 7:04 - 9:03; 8 °C; leichter Regen
2016-04-09; 7:05 - 8:58; 3 °C; klar - sonnig
2016-04-16; 6:53 - 8:43; 10 °C; Regen
2016-05-15; 6:50 - 8:36; 6 °C; sonnig</t>
        </r>
      </text>
    </comment>
    <comment ref="A15" authorId="1" shapeId="0" xr:uid="{00000000-0006-0000-0200-000014000000}">
      <text>
        <r>
          <rPr>
            <sz val="9"/>
            <color indexed="81"/>
            <rFont val="Tahoma"/>
            <family val="2"/>
          </rPr>
          <t>Normale Wende vor Campingplatz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2016-05-05 6:55 - 8:15 3 - 5 °C, sonnig</t>
        </r>
      </text>
    </comment>
    <comment ref="E16" authorId="0" shapeId="0" xr:uid="{00000000-0006-0000-0200-000015000000}">
      <text>
        <r>
          <rPr>
            <sz val="9"/>
            <color indexed="81"/>
            <rFont val="Tahoma"/>
            <charset val="1"/>
          </rPr>
          <t>3,36 km Inlap normal
3,11 km Runde 2
3,53 km Outlap unter Brücke</t>
        </r>
      </text>
    </comment>
    <comment ref="A17" authorId="2" shapeId="0" xr:uid="{00000000-0006-0000-0200-000016000000}">
      <text>
        <r>
          <rPr>
            <sz val="9"/>
            <color indexed="81"/>
            <rFont val="Tahoma"/>
            <family val="2"/>
          </rPr>
          <t>Wendepunkt Baum vor 2. Maininsel</t>
        </r>
      </text>
    </comment>
    <comment ref="A18" authorId="2" shapeId="0" xr:uid="{00000000-0006-0000-0200-000017000000}">
      <text>
        <r>
          <rPr>
            <sz val="9"/>
            <color indexed="81"/>
            <rFont val="Tahoma"/>
            <family val="2"/>
          </rPr>
          <t xml:space="preserve">Bis Bussigberg: 9,9 km 235 Hm
Zusatzpfad bis Querweg: 8,7 km 222 Hm (+Runde: 10,2 km 362 Hm)
Nur Steig: 8,0 km 200 Hm (+Runde: 9,5 km 340 Hm)
Steig-Runde: +1,5 km +140 Hm
</t>
        </r>
      </text>
    </comment>
    <comment ref="A19" authorId="1" shapeId="0" xr:uid="{00000000-0006-0000-0200-000018000000}">
      <text>
        <r>
          <rPr>
            <sz val="9"/>
            <color indexed="81"/>
            <rFont val="Tahoma"/>
            <charset val="1"/>
          </rPr>
          <t xml:space="preserve">Promilleweg, R-Weg, SH-Trail, Hunnenstein (426) &amp; Retour, 310 Hm
</t>
        </r>
        <r>
          <rPr>
            <sz val="8"/>
            <color indexed="81"/>
            <rFont val="Tahoma"/>
            <family val="2"/>
          </rPr>
          <t>Sa. 2017-03-18 9:50 - 10:10, 8 °C, Schauer, windig
Main+ 2,9 km; 95 Hm
Steil∞ +1,6 km; 165 Hm
Döner Trail Eselsweg∞ +2,35 km; 130 Hm</t>
        </r>
      </text>
    </comment>
    <comment ref="A20" authorId="2" shapeId="0" xr:uid="{00000000-0006-0000-0200-000019000000}">
      <text>
        <r>
          <rPr>
            <sz val="9"/>
            <color indexed="81"/>
            <rFont val="Tahoma"/>
            <family val="2"/>
          </rPr>
          <t>Wendepunkt Fährweg</t>
        </r>
      </text>
    </comment>
    <comment ref="E21" authorId="0" shapeId="0" xr:uid="{00000000-0006-0000-0200-00001A000000}">
      <text>
        <r>
          <rPr>
            <sz val="9"/>
            <color indexed="81"/>
            <rFont val="Tahoma"/>
            <family val="2"/>
          </rPr>
          <t>3,36 km Inlap normal
3,36 km Outlap normal</t>
        </r>
      </text>
    </comment>
    <comment ref="E22" authorId="0" shapeId="0" xr:uid="{00000000-0006-0000-0200-00001B000000}">
      <text>
        <r>
          <rPr>
            <sz val="9"/>
            <color indexed="81"/>
            <rFont val="Tahoma"/>
            <charset val="1"/>
          </rPr>
          <t>Reine Runde 2,65
In/Out 0,5
1R = 3,15
2R = 5,80
3R = 8,45
4R = 11,10
5R = 13,75</t>
        </r>
      </text>
    </comment>
    <comment ref="A23" authorId="0" shapeId="0" xr:uid="{00000000-0006-0000-0200-00001C000000}">
      <text>
        <r>
          <rPr>
            <sz val="9"/>
            <color indexed="81"/>
            <rFont val="Tahoma"/>
            <family val="2"/>
          </rPr>
          <t>Im Steiner bis zur Bahnschranke, Links durch Park (ums Schloss) zurück</t>
        </r>
      </text>
    </comment>
    <comment ref="A24" authorId="0" shapeId="0" xr:uid="{00000000-0006-0000-0200-00001D000000}">
      <text>
        <r>
          <rPr>
            <sz val="9"/>
            <color indexed="81"/>
            <rFont val="Tahoma"/>
            <family val="2"/>
          </rPr>
          <t xml:space="preserve">Reine Runde 1,0 km
Ein/Ausstieg 0,25 km
Strecke komplett beleuchtet
</t>
        </r>
      </text>
    </comment>
    <comment ref="E24" authorId="0" shapeId="0" xr:uid="{00000000-0006-0000-0200-00001E000000}">
      <text>
        <r>
          <rPr>
            <sz val="9"/>
            <color indexed="81"/>
            <rFont val="Tahoma"/>
            <family val="2"/>
          </rPr>
          <t>Reine Runde: 1,0 km</t>
        </r>
      </text>
    </comment>
    <comment ref="E26" authorId="0" shapeId="0" xr:uid="{00000000-0006-0000-0200-00001F000000}">
      <text>
        <r>
          <rPr>
            <sz val="9"/>
            <color indexed="81"/>
            <rFont val="Tahoma"/>
            <family val="2"/>
          </rPr>
          <t>Reine Runde: 3,11 km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A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~Dreiviertel Marathon</t>
        </r>
      </text>
    </comment>
    <comment ref="A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~Halbmarathon</t>
        </r>
      </text>
    </comment>
    <comment ref="A1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~Viertelmarathon
Runde: Äußerer Fahrweg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A4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mod: Rotbild - Rauschen nicht über Linie
Wendepunkt "Bremhof-Pass" siehe biketours.xlsx</t>
        </r>
      </text>
    </comment>
    <comment ref="A8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Springerquelle - Rotes Bild - Ernstbrunnen - Springerquelle</t>
        </r>
      </text>
    </comment>
    <comment ref="A11" authorId="1" shapeId="0" xr:uid="{00000000-0006-0000-0400-000003000000}">
      <text>
        <r>
          <rPr>
            <sz val="9"/>
            <color indexed="81"/>
            <rFont val="Tahoma"/>
            <family val="2"/>
          </rPr>
          <t>Statt Geisbuckel Mil 1 - Quellentrail - Q. II - Q. III (Zwillingsquelle 20 m links) - Ottostein - Conradyweg &amp; retour</t>
        </r>
      </text>
    </comment>
    <comment ref="A14" authorId="1" shapeId="0" xr:uid="{00000000-0006-0000-0400-000004000000}">
      <text>
        <r>
          <rPr>
            <sz val="9"/>
            <color indexed="81"/>
            <rFont val="Tahoma"/>
            <family val="2"/>
          </rPr>
          <t>Über Breitendiel</t>
        </r>
      </text>
    </comment>
    <comment ref="A15" authorId="0" shapeId="0" xr:uid="{00000000-0006-0000-04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Springerquelle im UZS
Welliges Gelände, bergauf Tempo halten</t>
        </r>
      </text>
    </comment>
    <comment ref="F17" authorId="1" shapeId="0" xr:uid="{00000000-0006-0000-0400-000006000000}">
      <text>
        <r>
          <rPr>
            <sz val="9"/>
            <color indexed="81"/>
            <rFont val="Tahoma"/>
            <family val="2"/>
          </rPr>
          <t>430 Standard ohne Klinge</t>
        </r>
      </text>
    </comment>
    <comment ref="A18" authorId="1" shapeId="0" xr:uid="{00000000-0006-0000-0400-000007000000}">
      <text>
        <r>
          <rPr>
            <sz val="9"/>
            <color indexed="81"/>
            <rFont val="Tahoma"/>
            <family val="2"/>
          </rPr>
          <t>Unterer Pfad: 110 Hm
Untere Hälfte: 180 Hm
Obere Hälfte: 132 Hm</t>
        </r>
      </text>
    </comment>
    <comment ref="A22" authorId="1" shapeId="0" xr:uid="{00000000-0006-0000-0400-000008000000}">
      <text>
        <r>
          <rPr>
            <sz val="9"/>
            <color indexed="81"/>
            <rFont val="Tahoma"/>
            <family val="2"/>
          </rPr>
          <t>Tankstopp "Klinge"</t>
        </r>
      </text>
    </comment>
    <comment ref="A26" authorId="1" shapeId="0" xr:uid="{00000000-0006-0000-0400-000009000000}">
      <text>
        <r>
          <rPr>
            <sz val="9"/>
            <color indexed="81"/>
            <rFont val="Tahoma"/>
            <family val="2"/>
          </rPr>
          <t>Siehe Trail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E3" authorId="0" shapeId="0" xr:uid="{00000000-0006-0000-0600-000001000000}">
      <text>
        <r>
          <rPr>
            <sz val="9"/>
            <color indexed="81"/>
            <rFont val="Tahoma"/>
            <family val="2"/>
          </rPr>
          <t>Fiederescharte</t>
        </r>
      </text>
    </comment>
    <comment ref="A18" authorId="1" shapeId="0" xr:uid="{00000000-0006-0000-0600-000002000000}">
      <text>
        <r>
          <rPr>
            <sz val="9"/>
            <color indexed="81"/>
            <rFont val="Tahoma"/>
            <charset val="1"/>
          </rPr>
          <t>Runde: 3,40 km; 290 Hm; 40 Min; 17%
Kurz-R: 2,75 km; 275 Hm; 35 Min; 20%
N bis Lichtung: 70 Hm
0,5 l</t>
        </r>
      </text>
    </comment>
    <comment ref="E33" authorId="0" shapeId="0" xr:uid="{00000000-0006-0000-0600-000003000000}">
      <text>
        <r>
          <rPr>
            <sz val="9"/>
            <color indexed="81"/>
            <rFont val="Tahoma"/>
            <family val="2"/>
          </rPr>
          <t>Alpspitze Klettersteig Kat. B</t>
        </r>
      </text>
    </comment>
    <comment ref="E41" authorId="1" shapeId="0" xr:uid="{00000000-0006-0000-0600-000004000000}">
      <text>
        <r>
          <rPr>
            <sz val="9"/>
            <color indexed="81"/>
            <rFont val="Tahoma"/>
            <family val="2"/>
          </rPr>
          <t>Hütte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U1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Ambitioniert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U1" authorId="0" shapeId="0" xr:uid="{00000000-0006-0000-08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Ohne Ambitionen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B2" authorId="0" shapeId="0" xr:uid="{00000000-0006-0000-0A00-000001000000}">
      <text>
        <r>
          <rPr>
            <sz val="9"/>
            <color indexed="81"/>
            <rFont val="Tahoma"/>
            <family val="2"/>
          </rPr>
          <t>Einstieg Kolpingstraße</t>
        </r>
      </text>
    </comment>
    <comment ref="C2" authorId="0" shapeId="0" xr:uid="{00000000-0006-0000-0A00-000002000000}">
      <text>
        <r>
          <rPr>
            <sz val="9"/>
            <color indexed="81"/>
            <rFont val="Tahoma"/>
            <family val="2"/>
          </rPr>
          <t>Unteres Drittel</t>
        </r>
      </text>
    </comment>
    <comment ref="D2" authorId="0" shapeId="0" xr:uid="{00000000-0006-0000-0A00-000003000000}">
      <text>
        <r>
          <rPr>
            <sz val="9"/>
            <color indexed="81"/>
            <rFont val="Tahoma"/>
            <family val="2"/>
          </rPr>
          <t>Steinmännchen steil</t>
        </r>
      </text>
    </comment>
    <comment ref="E2" authorId="0" shapeId="0" xr:uid="{00000000-0006-0000-0A00-000004000000}">
      <text>
        <r>
          <rPr>
            <sz val="9"/>
            <color indexed="81"/>
            <rFont val="Tahoma"/>
            <family val="2"/>
          </rPr>
          <t>Fuchsleite</t>
        </r>
      </text>
    </comment>
    <comment ref="F2" authorId="0" shapeId="0" xr:uid="{00000000-0006-0000-0A00-000005000000}">
      <text>
        <r>
          <rPr>
            <sz val="9"/>
            <color indexed="81"/>
            <rFont val="Tahoma"/>
            <family val="2"/>
          </rPr>
          <t>Gipfel</t>
        </r>
      </text>
    </comment>
    <comment ref="G2" authorId="0" shapeId="0" xr:uid="{00000000-0006-0000-0A00-000006000000}">
      <text>
        <r>
          <rPr>
            <sz val="9"/>
            <color indexed="81"/>
            <rFont val="Tahoma"/>
            <family val="2"/>
          </rPr>
          <t>Unterster Pfad (Wasserhaus)</t>
        </r>
      </text>
    </comment>
    <comment ref="B3" authorId="0" shapeId="0" xr:uid="{00000000-0006-0000-0A00-000007000000}">
      <text>
        <r>
          <rPr>
            <sz val="9"/>
            <color indexed="81"/>
            <rFont val="Tahoma"/>
            <family val="2"/>
          </rPr>
          <t>Überleitung MIL abwärts</t>
        </r>
      </text>
    </comment>
    <comment ref="C3" authorId="0" shapeId="0" xr:uid="{00000000-0006-0000-0A00-000008000000}">
      <text>
        <r>
          <rPr>
            <sz val="9"/>
            <color indexed="81"/>
            <rFont val="Tahoma"/>
            <family val="2"/>
          </rPr>
          <t>Klinge</t>
        </r>
      </text>
    </comment>
    <comment ref="D3" authorId="0" shapeId="0" xr:uid="{00000000-0006-0000-0A00-000009000000}">
      <text>
        <r>
          <rPr>
            <sz val="9"/>
            <color indexed="81"/>
            <rFont val="Tahoma"/>
            <family val="2"/>
          </rPr>
          <t>Trail</t>
        </r>
      </text>
    </comment>
    <comment ref="E3" authorId="0" shapeId="0" xr:uid="{00000000-0006-0000-0A00-00000A000000}">
      <text>
        <r>
          <rPr>
            <sz val="9"/>
            <color indexed="81"/>
            <rFont val="Tahoma"/>
            <family val="2"/>
          </rPr>
          <t>Überleitung MIL aufwärts</t>
        </r>
      </text>
    </comment>
    <comment ref="B4" authorId="0" shapeId="0" xr:uid="{00000000-0006-0000-0A00-00000B000000}">
      <text>
        <r>
          <rPr>
            <sz val="9"/>
            <color indexed="81"/>
            <rFont val="Tahoma"/>
            <family val="2"/>
          </rPr>
          <t>Einstieg Turnplatz</t>
        </r>
      </text>
    </comment>
    <comment ref="C4" authorId="0" shapeId="0" xr:uid="{00000000-0006-0000-0A00-00000C000000}">
      <text>
        <r>
          <rPr>
            <sz val="9"/>
            <color indexed="81"/>
            <rFont val="Tahoma"/>
            <family val="2"/>
          </rPr>
          <t>Waldrand</t>
        </r>
      </text>
    </comment>
    <comment ref="D4" authorId="0" shapeId="0" xr:uid="{00000000-0006-0000-0A00-00000D000000}">
      <text>
        <r>
          <rPr>
            <sz val="9"/>
            <color indexed="81"/>
            <rFont val="Tahoma"/>
            <family val="2"/>
          </rPr>
          <t>Klingenpfad</t>
        </r>
      </text>
    </comment>
    <comment ref="E4" authorId="0" shapeId="0" xr:uid="{00000000-0006-0000-0A00-00000E000000}">
      <text>
        <r>
          <rPr>
            <sz val="9"/>
            <color indexed="81"/>
            <rFont val="Tahoma"/>
            <family val="2"/>
          </rPr>
          <t>Weglos</t>
        </r>
      </text>
    </comment>
    <comment ref="F4" authorId="0" shapeId="0" xr:uid="{00000000-0006-0000-0A00-00000F000000}">
      <text>
        <r>
          <rPr>
            <sz val="9"/>
            <color indexed="81"/>
            <rFont val="Tahoma"/>
            <family val="2"/>
          </rPr>
          <t>Gipfel</t>
        </r>
      </text>
    </comment>
    <comment ref="B5" authorId="0" shapeId="0" xr:uid="{00000000-0006-0000-0A00-000010000000}">
      <text>
        <r>
          <rPr>
            <sz val="9"/>
            <color indexed="81"/>
            <rFont val="Tahoma"/>
            <family val="2"/>
          </rPr>
          <t>Einstieg Turnplatz</t>
        </r>
      </text>
    </comment>
    <comment ref="C5" authorId="0" shapeId="0" xr:uid="{00000000-0006-0000-0A00-000011000000}">
      <text>
        <r>
          <rPr>
            <sz val="9"/>
            <color indexed="81"/>
            <rFont val="Tahoma"/>
            <family val="2"/>
          </rPr>
          <t>Trail steil</t>
        </r>
      </text>
    </comment>
    <comment ref="D5" authorId="0" shapeId="0" xr:uid="{00000000-0006-0000-0A00-000012000000}">
      <text>
        <r>
          <rPr>
            <sz val="9"/>
            <color indexed="81"/>
            <rFont val="Tahoma"/>
            <family val="2"/>
          </rPr>
          <t>Gipfel</t>
        </r>
      </text>
    </comment>
    <comment ref="B6" authorId="0" shapeId="0" xr:uid="{00000000-0006-0000-0A00-000013000000}">
      <text>
        <r>
          <rPr>
            <sz val="9"/>
            <color indexed="81"/>
            <rFont val="Tahoma"/>
            <family val="2"/>
          </rPr>
          <t>Ohrenbach</t>
        </r>
      </text>
    </comment>
    <comment ref="C6" authorId="0" shapeId="0" xr:uid="{00000000-0006-0000-0A00-000014000000}">
      <text>
        <r>
          <rPr>
            <sz val="9"/>
            <color indexed="81"/>
            <rFont val="Tahoma"/>
            <family val="2"/>
          </rPr>
          <t>Verwilderter Forstweg</t>
        </r>
      </text>
    </comment>
    <comment ref="D6" authorId="0" shapeId="0" xr:uid="{00000000-0006-0000-0A00-000015000000}">
      <text>
        <r>
          <rPr>
            <sz val="9"/>
            <color indexed="81"/>
            <rFont val="Tahoma"/>
            <family val="2"/>
          </rPr>
          <t>Echter Trail</t>
        </r>
      </text>
    </comment>
    <comment ref="E6" authorId="0" shapeId="0" xr:uid="{00000000-0006-0000-0A00-000016000000}">
      <text>
        <r>
          <rPr>
            <sz val="9"/>
            <color indexed="81"/>
            <rFont val="Tahoma"/>
            <family val="2"/>
          </rPr>
          <t>Werdender Trail</t>
        </r>
      </text>
    </comment>
    <comment ref="F6" authorId="0" shapeId="0" xr:uid="{00000000-0006-0000-0A00-000017000000}">
      <text>
        <r>
          <rPr>
            <sz val="9"/>
            <color indexed="81"/>
            <rFont val="Tahoma"/>
            <family val="2"/>
          </rPr>
          <t>Weglos</t>
        </r>
      </text>
    </comment>
    <comment ref="G6" authorId="0" shapeId="0" xr:uid="{00000000-0006-0000-0A00-000018000000}">
      <text>
        <r>
          <rPr>
            <sz val="9"/>
            <color indexed="81"/>
            <rFont val="Tahoma"/>
            <family val="2"/>
          </rPr>
          <t>Gipfel</t>
        </r>
      </text>
    </comment>
    <comment ref="B7" authorId="0" shapeId="0" xr:uid="{00000000-0006-0000-0A00-000019000000}">
      <text>
        <r>
          <rPr>
            <sz val="9"/>
            <color indexed="81"/>
            <rFont val="Tahoma"/>
            <family val="2"/>
          </rPr>
          <t>Einstieg Bergmühlweg</t>
        </r>
      </text>
    </comment>
    <comment ref="C7" authorId="0" shapeId="0" xr:uid="{00000000-0006-0000-0A00-00001A000000}">
      <text>
        <r>
          <rPr>
            <sz val="9"/>
            <color indexed="81"/>
            <rFont val="Tahoma"/>
            <family val="2"/>
          </rPr>
          <t>Echter Trail</t>
        </r>
      </text>
    </comment>
    <comment ref="D7" authorId="0" shapeId="0" xr:uid="{00000000-0006-0000-0A00-00001B000000}">
      <text>
        <r>
          <rPr>
            <sz val="9"/>
            <color indexed="81"/>
            <rFont val="Tahoma"/>
            <family val="2"/>
          </rPr>
          <t>Weglos</t>
        </r>
      </text>
    </comment>
    <comment ref="E7" authorId="0" shapeId="0" xr:uid="{00000000-0006-0000-0A00-00001C000000}">
      <text>
        <r>
          <rPr>
            <sz val="9"/>
            <color indexed="81"/>
            <rFont val="Tahoma"/>
            <family val="2"/>
          </rPr>
          <t>Wirtschaftswege</t>
        </r>
      </text>
    </comment>
    <comment ref="F7" authorId="0" shapeId="0" xr:uid="{00000000-0006-0000-0A00-00001D000000}">
      <text>
        <r>
          <rPr>
            <sz val="9"/>
            <color indexed="81"/>
            <rFont val="Tahoma"/>
            <family val="2"/>
          </rPr>
          <t>Nibelungenpfad</t>
        </r>
      </text>
    </comment>
    <comment ref="G7" authorId="0" shapeId="0" xr:uid="{00000000-0006-0000-0A00-00001E000000}">
      <text>
        <r>
          <rPr>
            <sz val="9"/>
            <color indexed="81"/>
            <rFont val="Tahoma"/>
            <family val="2"/>
          </rPr>
          <t>Gipfel</t>
        </r>
      </text>
    </comment>
    <comment ref="B8" authorId="0" shapeId="0" xr:uid="{00000000-0006-0000-0A00-00001F000000}">
      <text>
        <r>
          <rPr>
            <sz val="9"/>
            <color indexed="81"/>
            <rFont val="Tahoma"/>
            <family val="2"/>
          </rPr>
          <t>Einstieg Kolpingstraße</t>
        </r>
      </text>
    </comment>
    <comment ref="C8" authorId="0" shapeId="0" xr:uid="{00000000-0006-0000-0A00-000020000000}">
      <text>
        <r>
          <rPr>
            <sz val="9"/>
            <color indexed="81"/>
            <rFont val="Tahoma"/>
            <family val="2"/>
          </rPr>
          <t>Neuer Trail</t>
        </r>
      </text>
    </comment>
    <comment ref="D8" authorId="0" shapeId="0" xr:uid="{00000000-0006-0000-0A00-000021000000}">
      <text>
        <r>
          <rPr>
            <sz val="9"/>
            <color indexed="81"/>
            <rFont val="Tahoma"/>
            <family val="2"/>
          </rPr>
          <t>Wirtschaftswege</t>
        </r>
      </text>
    </comment>
    <comment ref="E8" authorId="0" shapeId="0" xr:uid="{00000000-0006-0000-0A00-000022000000}">
      <text>
        <r>
          <rPr>
            <sz val="9"/>
            <color indexed="81"/>
            <rFont val="Tahoma"/>
            <family val="2"/>
          </rPr>
          <t>Alter Trail</t>
        </r>
      </text>
    </comment>
    <comment ref="F8" authorId="0" shapeId="0" xr:uid="{00000000-0006-0000-0A00-000023000000}">
      <text>
        <r>
          <rPr>
            <sz val="9"/>
            <color indexed="81"/>
            <rFont val="Tahoma"/>
            <family val="2"/>
          </rPr>
          <t>Gipfel</t>
        </r>
      </text>
    </comment>
    <comment ref="B9" authorId="0" shapeId="0" xr:uid="{00000000-0006-0000-0A00-000024000000}">
      <text>
        <r>
          <rPr>
            <sz val="9"/>
            <color indexed="81"/>
            <rFont val="Tahoma"/>
            <family val="2"/>
          </rPr>
          <t>Miltenberger Weg nach unterem Drittel bis Normalweg</t>
        </r>
      </text>
    </comment>
    <comment ref="C9" authorId="0" shapeId="0" xr:uid="{00000000-0006-0000-0A00-000025000000}">
      <text>
        <r>
          <rPr>
            <sz val="9"/>
            <color indexed="81"/>
            <rFont val="Tahoma"/>
            <family val="2"/>
          </rPr>
          <t>Alternative: Miltenberger Weg Einstieg bis Normalweg</t>
        </r>
      </text>
    </comment>
    <comment ref="D9" authorId="0" shapeId="0" xr:uid="{00000000-0006-0000-0A00-000026000000}">
      <text>
        <r>
          <rPr>
            <sz val="9"/>
            <color indexed="81"/>
            <rFont val="Tahoma"/>
            <family val="2"/>
          </rPr>
          <t>Normalweg bis Trail</t>
        </r>
      </text>
    </comment>
    <comment ref="E9" authorId="0" shapeId="0" xr:uid="{00000000-0006-0000-0A00-000027000000}">
      <text>
        <r>
          <rPr>
            <sz val="9"/>
            <color indexed="81"/>
            <rFont val="Tahoma"/>
            <family val="2"/>
          </rPr>
          <t>Echter Trail</t>
        </r>
      </text>
    </comment>
    <comment ref="F9" authorId="0" shapeId="0" xr:uid="{00000000-0006-0000-0A00-000028000000}">
      <text>
        <r>
          <rPr>
            <sz val="9"/>
            <color indexed="81"/>
            <rFont val="Tahoma"/>
            <family val="2"/>
          </rPr>
          <t>Springer-Schlucht</t>
        </r>
      </text>
    </comment>
    <comment ref="B10" authorId="0" shapeId="0" xr:uid="{00000000-0006-0000-0A00-000029000000}">
      <text>
        <r>
          <rPr>
            <sz val="9"/>
            <color indexed="81"/>
            <rFont val="Tahoma"/>
            <family val="2"/>
          </rPr>
          <t>Innerorts (Parkplatz bis letztes Haus)</t>
        </r>
      </text>
    </comment>
    <comment ref="C10" authorId="0" shapeId="0" xr:uid="{00000000-0006-0000-0A00-00002A000000}">
      <text>
        <r>
          <rPr>
            <sz val="9"/>
            <color indexed="81"/>
            <rFont val="Tahoma"/>
            <family val="2"/>
          </rPr>
          <t>Feldweg</t>
        </r>
      </text>
    </comment>
    <comment ref="D10" authorId="0" shapeId="0" xr:uid="{00000000-0006-0000-0A00-00002B000000}">
      <text>
        <r>
          <rPr>
            <sz val="9"/>
            <color indexed="81"/>
            <rFont val="Tahoma"/>
            <family val="2"/>
          </rPr>
          <t>Echter Trail</t>
        </r>
      </text>
    </comment>
    <comment ref="E10" authorId="0" shapeId="0" xr:uid="{00000000-0006-0000-0A00-00002C000000}">
      <text>
        <r>
          <rPr>
            <sz val="9"/>
            <color indexed="81"/>
            <rFont val="Tahoma"/>
            <family val="2"/>
          </rPr>
          <t>Waldweg/Eselsweg Gipfel 512</t>
        </r>
      </text>
    </comment>
    <comment ref="B11" authorId="0" shapeId="0" xr:uid="{00000000-0006-0000-0A00-00002D000000}">
      <text>
        <r>
          <rPr>
            <sz val="9"/>
            <color indexed="81"/>
            <rFont val="Tahoma"/>
            <family val="2"/>
          </rPr>
          <t>Parkplatz 179
Russensteig 4</t>
        </r>
      </text>
    </comment>
    <comment ref="C11" authorId="0" shapeId="0" xr:uid="{00000000-0006-0000-0A00-00002E000000}">
      <text>
        <r>
          <rPr>
            <sz val="9"/>
            <color indexed="81"/>
            <rFont val="Tahoma"/>
            <family val="2"/>
          </rPr>
          <t>Russensteig 3
Serpentinen</t>
        </r>
      </text>
    </comment>
    <comment ref="D11" authorId="0" shapeId="0" xr:uid="{00000000-0006-0000-0A00-00002F000000}">
      <text>
        <r>
          <rPr>
            <sz val="9"/>
            <color indexed="81"/>
            <rFont val="Tahoma"/>
            <family val="2"/>
          </rPr>
          <t>Russensteig 2
Zweitälerblick</t>
        </r>
      </text>
    </comment>
    <comment ref="E11" authorId="0" shapeId="0" xr:uid="{00000000-0006-0000-0A00-000030000000}">
      <text>
        <r>
          <rPr>
            <sz val="9"/>
            <color indexed="81"/>
            <rFont val="Tahoma"/>
            <family val="2"/>
          </rPr>
          <t>Russensteig 1
Bis Ende
Geradeaus</t>
        </r>
      </text>
    </comment>
    <comment ref="F11" authorId="0" shapeId="0" xr:uid="{00000000-0006-0000-0A00-000031000000}">
      <text>
        <r>
          <rPr>
            <sz val="9"/>
            <color indexed="81"/>
            <rFont val="Tahoma"/>
            <family val="2"/>
          </rPr>
          <t>Waldautobahn 1
Bis Kreuzung
Links</t>
        </r>
      </text>
    </comment>
    <comment ref="G11" authorId="0" shapeId="0" xr:uid="{00000000-0006-0000-0A00-000032000000}">
      <text>
        <r>
          <rPr>
            <sz val="9"/>
            <color indexed="81"/>
            <rFont val="Tahoma"/>
            <family val="2"/>
          </rPr>
          <t>Waldautobahn 2
Bis Kreuzung
Rechts</t>
        </r>
      </text>
    </comment>
    <comment ref="H11" authorId="0" shapeId="0" xr:uid="{00000000-0006-0000-0A00-000033000000}">
      <text>
        <r>
          <rPr>
            <sz val="9"/>
            <color indexed="81"/>
            <rFont val="Tahoma"/>
            <family val="2"/>
          </rPr>
          <t>Gipfel Winkelberg 484</t>
        </r>
      </text>
    </comment>
    <comment ref="A12" authorId="0" shapeId="0" xr:uid="{00000000-0006-0000-0A00-000034000000}">
      <text>
        <r>
          <rPr>
            <sz val="9"/>
            <color indexed="81"/>
            <rFont val="Tahoma"/>
            <family val="2"/>
          </rPr>
          <t>Weckbach</t>
        </r>
      </text>
    </comment>
    <comment ref="B12" authorId="0" shapeId="0" xr:uid="{00000000-0006-0000-0A00-000035000000}">
      <text>
        <r>
          <rPr>
            <sz val="9"/>
            <color indexed="81"/>
            <rFont val="Tahoma"/>
            <family val="2"/>
          </rPr>
          <t>Einstieg</t>
        </r>
      </text>
    </comment>
    <comment ref="C12" authorId="0" shapeId="0" xr:uid="{00000000-0006-0000-0A00-000036000000}">
      <text>
        <r>
          <rPr>
            <sz val="9"/>
            <color indexed="81"/>
            <rFont val="Tahoma"/>
            <family val="2"/>
          </rPr>
          <t>Trail 1 Weisser Punkt</t>
        </r>
      </text>
    </comment>
    <comment ref="D12" authorId="0" shapeId="0" xr:uid="{00000000-0006-0000-0A00-000037000000}">
      <text>
        <r>
          <rPr>
            <sz val="9"/>
            <color indexed="81"/>
            <rFont val="Tahoma"/>
            <family val="2"/>
          </rPr>
          <t>Trail 2 Weisser Punkt</t>
        </r>
      </text>
    </comment>
    <comment ref="E12" authorId="0" shapeId="0" xr:uid="{00000000-0006-0000-0A00-000038000000}">
      <text>
        <r>
          <rPr>
            <sz val="9"/>
            <color indexed="81"/>
            <rFont val="Tahoma"/>
            <family val="2"/>
          </rPr>
          <t>Trail 3 Weisser Punkt</t>
        </r>
      </text>
    </comment>
    <comment ref="F12" authorId="0" shapeId="0" xr:uid="{00000000-0006-0000-0A00-000039000000}">
      <text>
        <r>
          <rPr>
            <sz val="9"/>
            <color indexed="81"/>
            <rFont val="Tahoma"/>
            <family val="2"/>
          </rPr>
          <t>Trail 4 Blaue Raute</t>
        </r>
      </text>
    </comment>
    <comment ref="G12" authorId="0" shapeId="0" xr:uid="{00000000-0006-0000-0A00-00003A000000}">
      <text>
        <r>
          <rPr>
            <sz val="9"/>
            <color indexed="81"/>
            <rFont val="Tahoma"/>
            <family val="2"/>
          </rPr>
          <t>Gipfel 454</t>
        </r>
      </text>
    </comment>
    <comment ref="A13" authorId="0" shapeId="0" xr:uid="{00000000-0006-0000-0A00-00003B000000}">
      <text>
        <r>
          <rPr>
            <sz val="9"/>
            <color indexed="81"/>
            <rFont val="Tahoma"/>
            <family val="2"/>
          </rPr>
          <t>Ab Kleinheubach</t>
        </r>
      </text>
    </comment>
    <comment ref="B13" authorId="0" shapeId="0" xr:uid="{00000000-0006-0000-0A00-00003C000000}">
      <text>
        <r>
          <rPr>
            <sz val="9"/>
            <color indexed="81"/>
            <rFont val="Tahoma"/>
            <family val="2"/>
          </rPr>
          <t>Einstieg</t>
        </r>
      </text>
    </comment>
    <comment ref="C13" authorId="0" shapeId="0" xr:uid="{00000000-0006-0000-0A00-00003D000000}">
      <text>
        <r>
          <rPr>
            <sz val="9"/>
            <color indexed="81"/>
            <rFont val="Tahoma"/>
            <family val="2"/>
          </rPr>
          <t>Waldautobahn</t>
        </r>
      </text>
    </comment>
    <comment ref="D13" authorId="0" shapeId="0" xr:uid="{00000000-0006-0000-0A00-00003E000000}">
      <text>
        <r>
          <rPr>
            <sz val="9"/>
            <color indexed="81"/>
            <rFont val="Tahoma"/>
            <family val="2"/>
          </rPr>
          <t>Trail</t>
        </r>
      </text>
    </comment>
    <comment ref="A14" authorId="0" shapeId="0" xr:uid="{00000000-0006-0000-0A00-00003F000000}">
      <text>
        <r>
          <rPr>
            <sz val="9"/>
            <color indexed="81"/>
            <rFont val="Tahoma"/>
            <family val="2"/>
          </rPr>
          <t>Ab Wintersbach (207)</t>
        </r>
      </text>
    </comment>
    <comment ref="B14" authorId="0" shapeId="0" xr:uid="{00000000-0006-0000-0A00-000040000000}">
      <text>
        <r>
          <rPr>
            <sz val="9"/>
            <color indexed="81"/>
            <rFont val="Tahoma"/>
            <family val="2"/>
          </rPr>
          <t>Einstieg Pfad Wellig</t>
        </r>
      </text>
    </comment>
    <comment ref="C14" authorId="0" shapeId="0" xr:uid="{00000000-0006-0000-0A00-000041000000}">
      <text>
        <r>
          <rPr>
            <sz val="9"/>
            <color indexed="81"/>
            <rFont val="Tahoma"/>
            <family val="2"/>
          </rPr>
          <t>Alter Schulweg</t>
        </r>
      </text>
    </comment>
    <comment ref="D14" authorId="0" shapeId="0" xr:uid="{00000000-0006-0000-0A00-000042000000}">
      <text>
        <r>
          <rPr>
            <sz val="9"/>
            <color indexed="81"/>
            <rFont val="Tahoma"/>
            <family val="2"/>
          </rPr>
          <t>Geishöhe Biergarten bis Turm (535)</t>
        </r>
      </text>
    </comment>
    <comment ref="A15" authorId="0" shapeId="0" xr:uid="{00000000-0006-0000-0A00-000043000000}">
      <text>
        <r>
          <rPr>
            <sz val="9"/>
            <color indexed="81"/>
            <rFont val="Tahoma"/>
            <family val="2"/>
          </rPr>
          <t>Ab Kleinheubach 127 min</t>
        </r>
      </text>
    </comment>
    <comment ref="B15" authorId="0" shapeId="0" xr:uid="{00000000-0006-0000-0A00-000044000000}">
      <text>
        <r>
          <rPr>
            <sz val="9"/>
            <color indexed="81"/>
            <rFont val="Tahoma"/>
            <family val="2"/>
          </rPr>
          <t>Einstieg</t>
        </r>
      </text>
    </comment>
    <comment ref="C15" authorId="0" shapeId="0" xr:uid="{00000000-0006-0000-0A00-000045000000}">
      <text>
        <r>
          <rPr>
            <sz val="9"/>
            <color indexed="81"/>
            <rFont val="Tahoma"/>
            <family val="2"/>
          </rPr>
          <t>Waldautobahn</t>
        </r>
      </text>
    </comment>
    <comment ref="D15" authorId="0" shapeId="0" xr:uid="{00000000-0006-0000-0A00-000046000000}">
      <text>
        <r>
          <rPr>
            <sz val="9"/>
            <color indexed="81"/>
            <rFont val="Tahoma"/>
            <family val="2"/>
          </rPr>
          <t>Holweg/Wege</t>
        </r>
      </text>
    </comment>
    <comment ref="E15" authorId="0" shapeId="0" xr:uid="{00000000-0006-0000-0A00-000047000000}">
      <text>
        <r>
          <rPr>
            <sz val="9"/>
            <color indexed="81"/>
            <rFont val="Tahoma"/>
            <family val="2"/>
          </rPr>
          <t>Gipfel 455 max</t>
        </r>
      </text>
    </comment>
  </commentList>
</comments>
</file>

<file path=xl/sharedStrings.xml><?xml version="1.0" encoding="utf-8"?>
<sst xmlns="http://schemas.openxmlformats.org/spreadsheetml/2006/main" count="680" uniqueCount="372">
  <si>
    <t>Zeit</t>
  </si>
  <si>
    <t>Hm</t>
  </si>
  <si>
    <t>max Höhe</t>
  </si>
  <si>
    <t>Saustallbrunnen</t>
  </si>
  <si>
    <t>Hartungsweg</t>
  </si>
  <si>
    <t>Springerquelle-Mainbullau</t>
  </si>
  <si>
    <t>Stunde</t>
  </si>
  <si>
    <t>Marathon</t>
  </si>
  <si>
    <t>TheoZeit</t>
  </si>
  <si>
    <t>Springerquelle-Rüdenau</t>
  </si>
  <si>
    <t>Frankfurt Marathon 2005</t>
  </si>
  <si>
    <t>Weilbach 7,5</t>
  </si>
  <si>
    <t>Frankfurt Halbmarathon 2006</t>
  </si>
  <si>
    <t>Theo1/2Zeit</t>
  </si>
  <si>
    <t>Kahl Halbmarathon 2006</t>
  </si>
  <si>
    <t>Rosshof-Röllbach</t>
  </si>
  <si>
    <t>Mil Halbmarathon 2004</t>
  </si>
  <si>
    <t>Mil Halbmarathon 2005</t>
  </si>
  <si>
    <t>Springerquelle-Weilbachkopf</t>
  </si>
  <si>
    <t>Mil Halbmarathon 2006</t>
  </si>
  <si>
    <t>t/km</t>
  </si>
  <si>
    <t>10km</t>
  </si>
  <si>
    <t>Breitendiel 3,1</t>
  </si>
  <si>
    <t>Hartungsweg-Geißbuckel</t>
  </si>
  <si>
    <t>t/100m</t>
  </si>
  <si>
    <t>t/5km</t>
  </si>
  <si>
    <t>t/10km</t>
  </si>
  <si>
    <t>t/halb</t>
  </si>
  <si>
    <t>t/ganz</t>
  </si>
  <si>
    <t>Zielzeitrechner</t>
  </si>
  <si>
    <t>Bitte Zeit pro Kilometer [t/km] im Format [h:mm:ss] eingeben:</t>
  </si>
  <si>
    <t>t/500m</t>
  </si>
  <si>
    <t>Frankfurt Marathon 2006</t>
  </si>
  <si>
    <t>km/h</t>
  </si>
  <si>
    <t>Link</t>
  </si>
  <si>
    <t>pfad</t>
  </si>
  <si>
    <t>Kleinheubacher Park 6,1</t>
  </si>
  <si>
    <t>page</t>
  </si>
  <si>
    <t>Deich</t>
  </si>
  <si>
    <t>Schönbusch 21,2</t>
  </si>
  <si>
    <t>Hartungsweg-Greinberg</t>
  </si>
  <si>
    <t>Sortierbereich</t>
  </si>
  <si>
    <t>Frankfurt Halbmarathon 2007</t>
  </si>
  <si>
    <t>Würzburg Halbmarathon 2007</t>
  </si>
  <si>
    <t>Mainuferlauf Seligenstadt 2005</t>
  </si>
  <si>
    <t>Bitte gewünschte Zielzeit [t/ganz] im Format [h:mm:ss] eingeben:</t>
  </si>
  <si>
    <t>Kahl Halbmarathon 2007</t>
  </si>
  <si>
    <t>Strecke [m]</t>
  </si>
  <si>
    <t>Zielzeit</t>
  </si>
  <si>
    <t>Bitte Kurzstrecke [m] und Zielzeit im Format [h:mm:ss] eingeben:</t>
  </si>
  <si>
    <t>Sportabzeichen 2007 - 3000 m</t>
  </si>
  <si>
    <t>Sportabzeichen 2007 - 1000 m</t>
  </si>
  <si>
    <t>Sportabzeichen 2007 - 100 m</t>
  </si>
  <si>
    <t>Eichenbühl-Bürgstadt</t>
  </si>
  <si>
    <t>diff Höhe</t>
  </si>
  <si>
    <t>Parkplatz</t>
  </si>
  <si>
    <t>Wegzeichen</t>
  </si>
  <si>
    <t>Aschau-Hochries</t>
  </si>
  <si>
    <t>E4</t>
  </si>
  <si>
    <t>Gadernheim-Neunkircher Höhe</t>
  </si>
  <si>
    <t>Gelbe 3</t>
  </si>
  <si>
    <t>bild</t>
  </si>
  <si>
    <t>Miltenberg-Greinberg</t>
  </si>
  <si>
    <t>Laurentiuskapelle</t>
  </si>
  <si>
    <t>Breitendiel-Weilbachkopf</t>
  </si>
  <si>
    <t>Kleinheubach &amp; Weilbach</t>
  </si>
  <si>
    <t>Kolpingstraße-Raiffeisenring</t>
  </si>
  <si>
    <t>Schönbusch 10,6</t>
  </si>
  <si>
    <t>Mil Halbmarathon 2007</t>
  </si>
  <si>
    <t>Mudau Halbmarathon 2007</t>
  </si>
  <si>
    <t>Aschaffenburg Halbmarathon 2007</t>
  </si>
  <si>
    <t>Schönbusch 31,8</t>
  </si>
  <si>
    <t>Festhalle</t>
  </si>
  <si>
    <t>Bitte Zeit pro Kilometer [t/km] im Format [h:mm:ss] für erste Hälfte eingeben:</t>
  </si>
  <si>
    <t>Bitte gewünschte Zielzeit [t/ganz] im Format [h:mm:ss] für zweite Hälfte eingeben:</t>
  </si>
  <si>
    <t>Frankfurt Marathon 2007</t>
  </si>
  <si>
    <t>Goldbach Wintercross 2007</t>
  </si>
  <si>
    <t>Springerquelle Kurz</t>
  </si>
  <si>
    <t>km</t>
  </si>
  <si>
    <t>Parkrunde</t>
  </si>
  <si>
    <t>Sportabzeichen 2008 - 1000 m</t>
  </si>
  <si>
    <t>t/400m</t>
  </si>
  <si>
    <t>Jahr</t>
  </si>
  <si>
    <t>Parkrunde * 2</t>
  </si>
  <si>
    <t>Hausstrecke 10,0</t>
  </si>
  <si>
    <t>Weilbach 10,0</t>
  </si>
  <si>
    <t>Schönbusch 10,0</t>
  </si>
  <si>
    <t>Schönbusch 15,0</t>
  </si>
  <si>
    <t>Schönbusch 20,0</t>
  </si>
  <si>
    <t>Schönbusch 25,0</t>
  </si>
  <si>
    <t>Schönbusch 30,0</t>
  </si>
  <si>
    <t>Schönbusch 35,0</t>
  </si>
  <si>
    <t>Deich-Cross</t>
  </si>
  <si>
    <t>Länge &amp; Zeit</t>
  </si>
  <si>
    <t>Gesamt</t>
  </si>
  <si>
    <t>21,1b</t>
  </si>
  <si>
    <t>Schwendle-Fiederepasshütte</t>
  </si>
  <si>
    <t>Schwendle</t>
  </si>
  <si>
    <t>Fiederepasshütte-Mindelheimer Hütte</t>
  </si>
  <si>
    <t>min Höhe</t>
  </si>
  <si>
    <t>Krumbacher Höhenweg</t>
  </si>
  <si>
    <t>Mindelheimer Hütte-Kemptner Kopf</t>
  </si>
  <si>
    <t>Mindelheimer Hütte-Schwendle</t>
  </si>
  <si>
    <t>Hm+</t>
  </si>
  <si>
    <t>Hm-</t>
  </si>
  <si>
    <t>Längste</t>
  </si>
  <si>
    <t>Topmonat</t>
  </si>
  <si>
    <t>Flopmonat</t>
  </si>
  <si>
    <t>Ø</t>
  </si>
  <si>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</si>
  <si>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</si>
  <si>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</si>
  <si>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</si>
  <si>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</si>
  <si>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</si>
  <si>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</si>
  <si>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</si>
  <si>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</si>
  <si>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</si>
  <si>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</si>
  <si>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</si>
  <si>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Quartal</t>
  </si>
  <si>
    <t>Rang</t>
  </si>
  <si>
    <t>Tour Ø</t>
  </si>
  <si>
    <t>vjmax</t>
  </si>
  <si>
    <t>Tag Ø</t>
  </si>
  <si>
    <t>vjsum</t>
  </si>
  <si>
    <t>Lauf 2010</t>
  </si>
  <si>
    <t>t</t>
  </si>
  <si>
    <t>p</t>
  </si>
  <si>
    <t>Ʃ/min</t>
  </si>
  <si>
    <t>Ʃ</t>
  </si>
  <si>
    <t>min</t>
  </si>
  <si>
    <t>Training 2 - Kleinheubach</t>
  </si>
  <si>
    <t>Training 1 - Miltenberg</t>
  </si>
  <si>
    <t>Training 3 - Auswärts</t>
  </si>
  <si>
    <t>Steiner, Schranke, Park</t>
  </si>
  <si>
    <t>Schrottplatz</t>
  </si>
  <si>
    <t>Churfranken Triathlon 2009</t>
  </si>
  <si>
    <t>Brückenrunde * 4</t>
  </si>
  <si>
    <t>Zuwachs</t>
  </si>
  <si>
    <t>Bitte gewünschte Zielzeit [t/halb] im Format [h:mm:ss] eingeben:</t>
  </si>
  <si>
    <t>Max</t>
  </si>
  <si>
    <t>Parkrunde * 3+</t>
  </si>
  <si>
    <t>JahrMin</t>
  </si>
  <si>
    <t>Training 4 - Berglauf</t>
  </si>
  <si>
    <t>Parkrunde 2*3++</t>
  </si>
  <si>
    <t>Frankfurt Halbmarathon 2010</t>
  </si>
  <si>
    <t>Deich-und-West</t>
  </si>
  <si>
    <t>Mudbrücken * 2</t>
  </si>
  <si>
    <t>Weilbach 12,0</t>
  </si>
  <si>
    <t>Miltenberg 3,0 kurz</t>
  </si>
  <si>
    <t>Mudbrücken * 5</t>
  </si>
  <si>
    <t>Deich-Cross-Runde * 3</t>
  </si>
  <si>
    <t>Deich-Cross-Runde * 2</t>
  </si>
  <si>
    <t>Deich-Cross-Runde * 1</t>
  </si>
  <si>
    <t>Weilbach 6,0</t>
  </si>
  <si>
    <t>Weilbach 9,0</t>
  </si>
  <si>
    <t>Weilbach 8,0</t>
  </si>
  <si>
    <t>Weilbach 7,0</t>
  </si>
  <si>
    <t>Breitendiel 5,0</t>
  </si>
  <si>
    <t>Breitendiel 4,0</t>
  </si>
  <si>
    <t>Springerquelle-Runde + Rauschen</t>
  </si>
  <si>
    <t>Springerquelle-Runde + Bremhof</t>
  </si>
  <si>
    <t>Springerquelle-Runde + Saustallbrunnen</t>
  </si>
  <si>
    <t>Springerquelle Runde mod + Bremhof-Pass</t>
  </si>
  <si>
    <t>Wellig 1:00 vkonst</t>
  </si>
  <si>
    <t>Springerquelle im UZS 1:30 Wende</t>
  </si>
  <si>
    <t>Springerquelle gegen UZS 1:00 Wende</t>
  </si>
  <si>
    <t>Springerquelle im UZS 1:00 Wende</t>
  </si>
  <si>
    <t>Springerquelle-Runde</t>
  </si>
  <si>
    <t>Parkrunde kurz * 2</t>
  </si>
  <si>
    <t>Mudbrücken * 6</t>
  </si>
  <si>
    <t>Grainau/Hammersbach-Höllentalangerhütte</t>
  </si>
  <si>
    <t>Höllentalangerhütte-Alpspitze-Kreuzeckhütte</t>
  </si>
  <si>
    <t>Deich-Cross-Runde * 5</t>
  </si>
  <si>
    <t>Sum</t>
  </si>
  <si>
    <t>Hammersbach</t>
  </si>
  <si>
    <t>Run am Ring 2010</t>
  </si>
  <si>
    <t>Weltrekord Gehen</t>
  </si>
  <si>
    <t>urkunde</t>
  </si>
  <si>
    <t>Park &amp; Deich</t>
  </si>
  <si>
    <t>Steiner*4 + Park*3</t>
  </si>
  <si>
    <t>Weilbach 12 &amp; Steiner*4</t>
  </si>
  <si>
    <t>Weilbach 13 &amp; Röllfeld 13</t>
  </si>
  <si>
    <t>Bitte Pace und Zeit eingeben:</t>
  </si>
  <si>
    <t>t km 2</t>
  </si>
  <si>
    <t>t km 3</t>
  </si>
  <si>
    <t>Bitte Pace eingeben:</t>
  </si>
  <si>
    <t>t km 4</t>
  </si>
  <si>
    <t>t km 5</t>
  </si>
  <si>
    <t>t km 6</t>
  </si>
  <si>
    <t>t km 7</t>
  </si>
  <si>
    <t>t km 8</t>
  </si>
  <si>
    <t>Weilbach-Süd &amp; Bahnübergang</t>
  </si>
  <si>
    <t>MaxWeek</t>
  </si>
  <si>
    <t>W13 &amp; R13 &amp; G10</t>
  </si>
  <si>
    <t>B1,0 + W13,3 &amp; R13,7 + B2,0</t>
  </si>
  <si>
    <t>3km</t>
  </si>
  <si>
    <t>Wanderung</t>
  </si>
  <si>
    <t>Privatmarathon</t>
  </si>
  <si>
    <t>Bitte Pace und km eingeben:</t>
  </si>
  <si>
    <t>Kreuzeckhaus-Skistadion Garmisch-Partenkirchen</t>
  </si>
  <si>
    <t>Key</t>
  </si>
  <si>
    <t>A-2009-1</t>
  </si>
  <si>
    <t>A-2009-2a</t>
  </si>
  <si>
    <t>A-2009-2b</t>
  </si>
  <si>
    <t>A-2009-3</t>
  </si>
  <si>
    <t>C-1</t>
  </si>
  <si>
    <t>O-1</t>
  </si>
  <si>
    <t>O-2</t>
  </si>
  <si>
    <t>O-3</t>
  </si>
  <si>
    <t>Rauhestein</t>
  </si>
  <si>
    <t>Breitendieler Wald</t>
  </si>
  <si>
    <t>Frankfurt Marathon 2010</t>
  </si>
  <si>
    <t>Z-2010-1</t>
  </si>
  <si>
    <t>Z-2010-2</t>
  </si>
  <si>
    <t>Z-2010-3</t>
  </si>
  <si>
    <t>Z-2010-4</t>
  </si>
  <si>
    <t>Region</t>
  </si>
  <si>
    <t>Allgäu</t>
  </si>
  <si>
    <t>Chiemgau</t>
  </si>
  <si>
    <t>Zugspitze</t>
  </si>
  <si>
    <t>Odenwald</t>
  </si>
  <si>
    <t>Hinfahrt</t>
  </si>
  <si>
    <t>Weltrekord Marathon</t>
  </si>
  <si>
    <t>Const</t>
  </si>
  <si>
    <t>Calc1</t>
  </si>
  <si>
    <t>Calc2</t>
  </si>
  <si>
    <t>Mittel</t>
  </si>
  <si>
    <t>Min</t>
  </si>
  <si>
    <t>Woche</t>
  </si>
  <si>
    <t>Q-Mittel</t>
  </si>
  <si>
    <t>Lauf 2011</t>
  </si>
  <si>
    <t>Bitte km/h für Pace eingeben:</t>
  </si>
  <si>
    <t>Sportabzeichen 2011 - 1000 m</t>
  </si>
  <si>
    <t>Sportabzeichen 2012 - 1000 m</t>
  </si>
  <si>
    <t>Sportabzeichen 2012 - 3000 m</t>
  </si>
  <si>
    <t>Höllentalangerhütte-Höllengrat-Hochalm-Höllentalangerhütte</t>
  </si>
  <si>
    <t>T-2015-3</t>
  </si>
  <si>
    <t>Mirador Pico Viecho</t>
  </si>
  <si>
    <t>Teneriffa</t>
  </si>
  <si>
    <t>Guajara</t>
  </si>
  <si>
    <t>Pico Viecho (Pico Sur)</t>
  </si>
  <si>
    <t>T-2015-1</t>
  </si>
  <si>
    <t>T-2015-2</t>
  </si>
  <si>
    <t>Parador de Canades del Teide</t>
  </si>
  <si>
    <t>Montana Reventada</t>
  </si>
  <si>
    <t>Volcan Botija</t>
  </si>
  <si>
    <t>B-2015-1</t>
  </si>
  <si>
    <t>Berchtesgaden</t>
  </si>
  <si>
    <t>Anger-Großwald</t>
  </si>
  <si>
    <t>Kohlhäuslstraße</t>
  </si>
  <si>
    <t>Scheiterstraße</t>
  </si>
  <si>
    <t>B-2015-2</t>
  </si>
  <si>
    <t>Klettersteig</t>
  </si>
  <si>
    <t>B</t>
  </si>
  <si>
    <t>Rossfeldstraße-Hoher Göll (abgebrochen)</t>
  </si>
  <si>
    <t>Rossfeldstraße</t>
  </si>
  <si>
    <t>B-2015-3</t>
  </si>
  <si>
    <t>Listseestraße</t>
  </si>
  <si>
    <t>Listsee-Zwiesel</t>
  </si>
  <si>
    <t>B-2015-4</t>
  </si>
  <si>
    <t>Seeklause-Schöner Fleck</t>
  </si>
  <si>
    <t>Hinterseerstraße</t>
  </si>
  <si>
    <t>Hochkalter</t>
  </si>
  <si>
    <t>Hoher Göll</t>
  </si>
  <si>
    <t>Hütte</t>
  </si>
  <si>
    <t>Montana Blanca</t>
  </si>
  <si>
    <t>T-2013-1</t>
  </si>
  <si>
    <t>Teide</t>
  </si>
  <si>
    <t>Privat-HM</t>
  </si>
  <si>
    <t>Trennfurt-Klingenberg-MR</t>
  </si>
  <si>
    <t>Trennfurt 20,1</t>
  </si>
  <si>
    <t>Grubingen</t>
  </si>
  <si>
    <t>Stuttgart-Lauf HM 2016</t>
  </si>
  <si>
    <t>Heiterwanger See</t>
  </si>
  <si>
    <t>See</t>
  </si>
  <si>
    <t>Zillertal</t>
  </si>
  <si>
    <t>Schwarzensee</t>
  </si>
  <si>
    <t>zi-2016-0</t>
  </si>
  <si>
    <t>zi-2016-1</t>
  </si>
  <si>
    <t>Breitlahner</t>
  </si>
  <si>
    <t>Berliner Hütte</t>
  </si>
  <si>
    <t>zi-2016-3</t>
  </si>
  <si>
    <t>Ginzling</t>
  </si>
  <si>
    <t>Greizer Hütte (abgebrochen)</t>
  </si>
  <si>
    <t>Mariensteig</t>
  </si>
  <si>
    <t>zi-2016-4</t>
  </si>
  <si>
    <t>Fewo</t>
  </si>
  <si>
    <t>12, 2, Burgstall, Astegg</t>
  </si>
  <si>
    <t>Keilkellerwasserfall</t>
  </si>
  <si>
    <t>Alpenrose</t>
  </si>
  <si>
    <t>zi-2016-6</t>
  </si>
  <si>
    <t>zi-2016-5</t>
  </si>
  <si>
    <t>Ahornstraße</t>
  </si>
  <si>
    <t>Hunnenstein</t>
  </si>
  <si>
    <t>A-2017-1</t>
  </si>
  <si>
    <t>Tobelweg</t>
  </si>
  <si>
    <t>Sonnenkopf</t>
  </si>
  <si>
    <t>Walserschanz</t>
  </si>
  <si>
    <t>A-2017-2</t>
  </si>
  <si>
    <t>Alpe hinter der Enge</t>
  </si>
  <si>
    <t>Hochsöldenstraße</t>
  </si>
  <si>
    <t>Schwarzkogel</t>
  </si>
  <si>
    <t>Ötztal</t>
  </si>
  <si>
    <t>Freibad</t>
  </si>
  <si>
    <t>Duringweg</t>
  </si>
  <si>
    <t>Duringweg Längenfeld &amp; Retour</t>
  </si>
  <si>
    <t>Ziegen-Peter-Steig</t>
  </si>
  <si>
    <t>ÖT-2017-3</t>
  </si>
  <si>
    <t>ÖT-2017-2</t>
  </si>
  <si>
    <t>ÖT-2017-1</t>
  </si>
  <si>
    <t>Miltenberg-Greinberg * 3</t>
  </si>
  <si>
    <t>O-23</t>
  </si>
  <si>
    <t>Klingenpfad Bussigberg</t>
  </si>
  <si>
    <t>Miltenberger Weg</t>
  </si>
  <si>
    <t>Geyersthal - Geisberg "Heidelbeertrail"</t>
  </si>
  <si>
    <t>Miltenberger + Breitendieler Weg Max</t>
  </si>
  <si>
    <t>Felsenkeller - Geißbuckel</t>
  </si>
  <si>
    <t>Breitendieler-Miltenberger-Runde</t>
  </si>
  <si>
    <t>Breitendieler Weg</t>
  </si>
  <si>
    <t>Addierer</t>
  </si>
  <si>
    <t>Summe</t>
  </si>
  <si>
    <t>Trail / Abschnitt [Hm]</t>
  </si>
  <si>
    <t>Bussigberg</t>
  </si>
  <si>
    <t>Heidelbeertrail Geisberg</t>
  </si>
  <si>
    <t>Dristner</t>
  </si>
  <si>
    <t>zi-2018-1</t>
  </si>
  <si>
    <t>Floittenschlag</t>
  </si>
  <si>
    <t>zi-2018-2</t>
  </si>
  <si>
    <t>Gasthaus Steinerkogl</t>
  </si>
  <si>
    <t>Pignellen</t>
  </si>
  <si>
    <t>Brandberg</t>
  </si>
  <si>
    <t>Himmelschrofen</t>
  </si>
  <si>
    <t>A-2018-2</t>
  </si>
  <si>
    <t>Golf</t>
  </si>
  <si>
    <t>- keines -</t>
  </si>
  <si>
    <t>Schnippenkopf</t>
  </si>
  <si>
    <t>A-2018-3</t>
  </si>
  <si>
    <t>Sonnenköpfe</t>
  </si>
  <si>
    <t>Geisbuckel</t>
  </si>
  <si>
    <t>Heunesäulen</t>
  </si>
  <si>
    <t>Lorchhausen</t>
  </si>
  <si>
    <t>Rheinsteig</t>
  </si>
  <si>
    <t>Rheinsteig Etappe 5</t>
  </si>
  <si>
    <t>RS-2018-5</t>
  </si>
  <si>
    <t>10 km MR</t>
  </si>
  <si>
    <t>Mainwanderweg</t>
  </si>
  <si>
    <t>Bismarckweg</t>
  </si>
  <si>
    <t>Geiersberg</t>
  </si>
  <si>
    <t>Felsenkeller - Geißbuckel - Mildenburg</t>
  </si>
  <si>
    <t>Steiermark</t>
  </si>
  <si>
    <t>Gröbming-Kammspitz</t>
  </si>
  <si>
    <t>S-2019-1</t>
  </si>
  <si>
    <t>Nr. 677</t>
  </si>
  <si>
    <t>Gröbming-Ederkogel</t>
  </si>
  <si>
    <t>S-2019-2</t>
  </si>
  <si>
    <t>Gröbming-Feisterbach</t>
  </si>
  <si>
    <t>S-2019-3</t>
  </si>
  <si>
    <t>A-2019-1</t>
  </si>
  <si>
    <t>Gaisalptal</t>
  </si>
  <si>
    <t>Reichenbach</t>
  </si>
  <si>
    <t>Russenpfad</t>
  </si>
  <si>
    <t>Krebsrain</t>
  </si>
  <si>
    <t>Greinberg (hist)</t>
  </si>
  <si>
    <t>Sportabzeichen 2019 - 3000 m</t>
  </si>
  <si>
    <t>Geishöhe</t>
  </si>
  <si>
    <t>Flugplatz</t>
  </si>
  <si>
    <t>Kleinheubacher Weg - Nato</t>
  </si>
  <si>
    <t>Trennfurt-Klingenberg-Blades</t>
  </si>
  <si>
    <t>Halbmarathon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</si>
</sst>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h]:mm:ss;@"/>
    <numFmt numFmtId="165" formatCode="0.0"/>
    <numFmt numFmtId="166" formatCode="mm:ss.0;@"/>
    <numFmt numFmtId="167" formatCode="[h]:mm"/>
    <numFmt numFmtId="168" formatCode="h:mm;@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sz val="10"/>
      <color indexed="16"/>
      <name val="Arial"/>
      <family val="2"/>
    </font>
    <font>
      <sz val="10"/>
      <color indexed="1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color indexed="2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2" tint="-0.499984740745262"/>
      <name val="Arial"/>
      <family val="2"/>
    </font>
    <font>
      <i/>
      <sz val="10"/>
      <color theme="2" tint="-0.499984740745262"/>
      <name val="Arial"/>
      <family val="2"/>
    </font>
    <font>
      <sz val="10"/>
      <color theme="2" tint="-0.499984740745262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b/>
      <sz val="12"/>
      <color rgb="FF002060"/>
      <name val="Arial"/>
      <family val="2"/>
    </font>
    <font>
      <sz val="12"/>
      <color rgb="FF002060"/>
      <name val="Arial"/>
      <family val="2"/>
    </font>
    <font>
      <sz val="14"/>
      <color rgb="FF002060"/>
      <name val="Arial"/>
      <family val="2"/>
    </font>
    <font>
      <sz val="10"/>
      <color rgb="FF002060"/>
      <name val="Arial"/>
      <family val="2"/>
    </font>
    <font>
      <sz val="8"/>
      <color rgb="FFC00000"/>
      <name val="Arial"/>
      <family val="2"/>
    </font>
    <font>
      <sz val="8"/>
      <color theme="6" tint="-0.499984740745262"/>
      <name val="Arial"/>
      <family val="2"/>
    </font>
    <font>
      <sz val="8"/>
      <color theme="3"/>
      <name val="Arial"/>
      <family val="2"/>
    </font>
    <font>
      <sz val="8"/>
      <color theme="9" tint="-0.499984740745262"/>
      <name val="Arial"/>
      <family val="2"/>
    </font>
    <font>
      <b/>
      <sz val="8"/>
      <name val="Arial"/>
      <family val="2"/>
    </font>
    <font>
      <b/>
      <sz val="8"/>
      <color theme="3"/>
      <name val="Arial"/>
      <family val="2"/>
    </font>
    <font>
      <b/>
      <sz val="8"/>
      <color theme="9" tint="-0.499984740745262"/>
      <name val="Arial"/>
      <family val="2"/>
    </font>
    <font>
      <i/>
      <sz val="8"/>
      <name val="Arial"/>
      <family val="2"/>
    </font>
    <font>
      <i/>
      <sz val="10"/>
      <color theme="9" tint="-0.499984740745262"/>
      <name val="Arial"/>
      <family val="2"/>
    </font>
    <font>
      <i/>
      <sz val="8"/>
      <color theme="3"/>
      <name val="Arial"/>
      <family val="2"/>
    </font>
    <font>
      <i/>
      <sz val="8"/>
      <color theme="9" tint="-0.499984740745262"/>
      <name val="Arial"/>
      <family val="2"/>
    </font>
    <font>
      <b/>
      <i/>
      <sz val="8"/>
      <color theme="9" tint="-0.499984740745262"/>
      <name val="Arial"/>
      <family val="2"/>
    </font>
    <font>
      <sz val="8"/>
      <color indexed="18"/>
      <name val="Arial"/>
      <family val="2"/>
    </font>
    <font>
      <i/>
      <sz val="10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theme="5" tint="-0.499984740745262"/>
      <name val="Arial"/>
      <family val="2"/>
    </font>
    <font>
      <sz val="8"/>
      <color theme="1" tint="0.14996795556505021"/>
      <name val="Arial"/>
      <family val="2"/>
    </font>
    <font>
      <sz val="10"/>
      <color theme="1"/>
      <name val="Arial"/>
      <family val="2"/>
    </font>
    <font>
      <sz val="8"/>
      <color indexed="81"/>
      <name val="Tahoma"/>
      <family val="2"/>
    </font>
    <font>
      <u/>
      <sz val="10"/>
      <color indexed="12"/>
      <name val="Arial"/>
    </font>
    <font>
      <sz val="9"/>
      <color indexed="81"/>
      <name val="Segoe UI"/>
      <family val="2"/>
    </font>
  </fonts>
  <fills count="2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gradientFill degree="90">
        <stop position="0">
          <color theme="0"/>
        </stop>
        <stop position="1">
          <color theme="6" tint="0.80001220740379042"/>
        </stop>
      </gradientFill>
    </fill>
    <fill>
      <patternFill patternType="solid">
        <fgColor theme="6" tint="0.3999450666829432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6" tint="-0.499984740745262"/>
        <bgColor indexed="64"/>
      </patternFill>
    </fill>
    <fill>
      <gradientFill>
        <stop position="0">
          <color theme="2" tint="-9.8025452436902985E-2"/>
        </stop>
        <stop position="0.5">
          <color theme="0"/>
        </stop>
        <stop position="1">
          <color theme="2" tint="-9.8025452436902985E-2"/>
        </stop>
      </gradientFill>
    </fill>
    <fill>
      <patternFill patternType="solid">
        <fgColor theme="9" tint="-0.2499465926084170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gradientFill degree="90">
        <stop position="0">
          <color theme="0"/>
        </stop>
        <stop position="1">
          <color theme="9" tint="0.80001220740379042"/>
        </stop>
      </gradient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gradientFill degree="90">
        <stop position="0">
          <color rgb="FFCCFFCC"/>
        </stop>
        <stop position="1">
          <color rgb="FFFFFFCC"/>
        </stop>
      </gradient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3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2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0" fillId="0" borderId="0" xfId="0" applyNumberFormat="1" applyBorder="1"/>
    <xf numFmtId="164" fontId="4" fillId="0" borderId="0" xfId="0" applyNumberFormat="1" applyFont="1" applyBorder="1" applyAlignment="1">
      <alignment horizontal="center"/>
    </xf>
    <xf numFmtId="164" fontId="0" fillId="0" borderId="0" xfId="0" applyNumberFormat="1" applyBorder="1"/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164" fontId="9" fillId="0" borderId="3" xfId="0" applyNumberFormat="1" applyFont="1" applyBorder="1" applyAlignment="1">
      <alignment horizontal="left"/>
    </xf>
    <xf numFmtId="2" fontId="1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4" xfId="0" applyNumberFormat="1" applyFont="1" applyFill="1" applyBorder="1"/>
    <xf numFmtId="2" fontId="6" fillId="2" borderId="4" xfId="0" applyNumberFormat="1" applyFont="1" applyFill="1" applyBorder="1"/>
    <xf numFmtId="1" fontId="0" fillId="2" borderId="4" xfId="0" applyNumberFormat="1" applyFill="1" applyBorder="1"/>
    <xf numFmtId="164" fontId="5" fillId="2" borderId="4" xfId="0" applyNumberFormat="1" applyFont="1" applyFill="1" applyBorder="1"/>
    <xf numFmtId="0" fontId="2" fillId="2" borderId="4" xfId="0" applyFont="1" applyFill="1" applyBorder="1"/>
    <xf numFmtId="2" fontId="0" fillId="2" borderId="4" xfId="0" applyNumberFormat="1" applyFill="1" applyBorder="1"/>
    <xf numFmtId="2" fontId="7" fillId="2" borderId="4" xfId="0" applyNumberFormat="1" applyFont="1" applyFill="1" applyBorder="1"/>
    <xf numFmtId="164" fontId="0" fillId="2" borderId="4" xfId="0" applyNumberFormat="1" applyFill="1" applyBorder="1"/>
    <xf numFmtId="164" fontId="3" fillId="2" borderId="4" xfId="1" applyNumberFormat="1" applyFill="1" applyBorder="1" applyAlignment="1" applyProtection="1"/>
    <xf numFmtId="2" fontId="5" fillId="2" borderId="4" xfId="0" applyNumberFormat="1" applyFont="1" applyFill="1" applyBorder="1"/>
    <xf numFmtId="164" fontId="7" fillId="2" borderId="4" xfId="0" applyNumberFormat="1" applyFont="1" applyFill="1" applyBorder="1"/>
    <xf numFmtId="164" fontId="9" fillId="2" borderId="5" xfId="0" applyNumberFormat="1" applyFont="1" applyFill="1" applyBorder="1" applyAlignment="1">
      <alignment horizontal="center"/>
    </xf>
    <xf numFmtId="164" fontId="9" fillId="0" borderId="6" xfId="0" applyNumberFormat="1" applyFont="1" applyFill="1" applyBorder="1" applyAlignment="1">
      <alignment horizontal="left"/>
    </xf>
    <xf numFmtId="164" fontId="9" fillId="0" borderId="3" xfId="0" applyNumberFormat="1" applyFont="1" applyFill="1" applyBorder="1" applyAlignment="1">
      <alignment horizontal="left"/>
    </xf>
    <xf numFmtId="164" fontId="9" fillId="2" borderId="5" xfId="0" applyNumberFormat="1" applyFont="1" applyFill="1" applyBorder="1" applyAlignment="1">
      <alignment horizontal="left"/>
    </xf>
    <xf numFmtId="1" fontId="9" fillId="2" borderId="5" xfId="0" applyNumberFormat="1" applyFont="1" applyFill="1" applyBorder="1" applyAlignment="1">
      <alignment horizontal="left"/>
    </xf>
    <xf numFmtId="164" fontId="10" fillId="2" borderId="5" xfId="0" applyNumberFormat="1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12" fillId="0" borderId="0" xfId="0" applyFont="1"/>
    <xf numFmtId="0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0" fontId="14" fillId="0" borderId="0" xfId="0" applyFont="1"/>
    <xf numFmtId="164" fontId="9" fillId="3" borderId="5" xfId="0" applyNumberFormat="1" applyFont="1" applyFill="1" applyBorder="1" applyAlignment="1">
      <alignment horizontal="left"/>
    </xf>
    <xf numFmtId="2" fontId="17" fillId="0" borderId="0" xfId="0" applyNumberFormat="1" applyFont="1" applyBorder="1" applyAlignment="1">
      <alignment horizontal="center"/>
    </xf>
    <xf numFmtId="0" fontId="17" fillId="0" borderId="0" xfId="0" applyNumberFormat="1" applyFont="1" applyAlignment="1">
      <alignment horizontal="center"/>
    </xf>
    <xf numFmtId="2" fontId="18" fillId="0" borderId="0" xfId="0" applyNumberFormat="1" applyFont="1" applyBorder="1" applyAlignment="1">
      <alignment horizontal="center"/>
    </xf>
    <xf numFmtId="0" fontId="18" fillId="0" borderId="0" xfId="0" applyNumberFormat="1" applyFont="1" applyAlignment="1">
      <alignment horizontal="center"/>
    </xf>
    <xf numFmtId="2" fontId="19" fillId="0" borderId="0" xfId="0" applyNumberFormat="1" applyFont="1" applyBorder="1"/>
    <xf numFmtId="164" fontId="19" fillId="0" borderId="0" xfId="0" applyNumberFormat="1" applyFont="1"/>
    <xf numFmtId="0" fontId="19" fillId="0" borderId="0" xfId="0" applyFont="1"/>
    <xf numFmtId="164" fontId="14" fillId="0" borderId="0" xfId="0" applyNumberFormat="1" applyFont="1"/>
    <xf numFmtId="49" fontId="17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2" fontId="19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165" fontId="20" fillId="0" borderId="0" xfId="0" applyNumberFormat="1" applyFont="1" applyAlignment="1">
      <alignment horizontal="center"/>
    </xf>
    <xf numFmtId="164" fontId="20" fillId="0" borderId="0" xfId="0" applyNumberFormat="1" applyFont="1"/>
    <xf numFmtId="165" fontId="21" fillId="0" borderId="0" xfId="0" applyNumberFormat="1" applyFont="1" applyAlignment="1">
      <alignment horizontal="center"/>
    </xf>
    <xf numFmtId="164" fontId="21" fillId="0" borderId="0" xfId="0" applyNumberFormat="1" applyFont="1"/>
    <xf numFmtId="165" fontId="2" fillId="4" borderId="0" xfId="0" applyNumberFormat="1" applyFont="1" applyFill="1" applyAlignment="1">
      <alignment horizontal="center"/>
    </xf>
    <xf numFmtId="164" fontId="2" fillId="4" borderId="0" xfId="0" applyNumberFormat="1" applyFont="1" applyFill="1"/>
    <xf numFmtId="165" fontId="2" fillId="6" borderId="0" xfId="0" applyNumberFormat="1" applyFont="1" applyFill="1" applyAlignment="1">
      <alignment horizontal="center"/>
    </xf>
    <xf numFmtId="164" fontId="2" fillId="6" borderId="0" xfId="0" applyNumberFormat="1" applyFont="1" applyFill="1"/>
    <xf numFmtId="0" fontId="25" fillId="0" borderId="7" xfId="0" applyFont="1" applyFill="1" applyBorder="1" applyAlignment="1"/>
    <xf numFmtId="0" fontId="25" fillId="0" borderId="0" xfId="0" applyFont="1" applyFill="1" applyAlignment="1"/>
    <xf numFmtId="49" fontId="26" fillId="16" borderId="0" xfId="0" applyNumberFormat="1" applyFont="1" applyFill="1" applyAlignment="1">
      <alignment horizontal="center"/>
    </xf>
    <xf numFmtId="49" fontId="11" fillId="0" borderId="0" xfId="0" applyNumberFormat="1" applyFont="1" applyAlignment="1">
      <alignment horizontal="center"/>
    </xf>
    <xf numFmtId="49" fontId="26" fillId="16" borderId="7" xfId="0" applyNumberFormat="1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0" xfId="0" applyFont="1" applyAlignment="1">
      <alignment horizontal="center"/>
    </xf>
    <xf numFmtId="1" fontId="27" fillId="0" borderId="0" xfId="0" applyNumberFormat="1" applyFont="1" applyAlignment="1">
      <alignment horizontal="center"/>
    </xf>
    <xf numFmtId="2" fontId="11" fillId="0" borderId="0" xfId="0" applyNumberFormat="1" applyFont="1"/>
    <xf numFmtId="1" fontId="27" fillId="0" borderId="7" xfId="0" applyNumberFormat="1" applyFont="1" applyBorder="1" applyAlignment="1">
      <alignment horizontal="center"/>
    </xf>
    <xf numFmtId="0" fontId="11" fillId="0" borderId="7" xfId="0" applyFont="1" applyBorder="1"/>
    <xf numFmtId="0" fontId="11" fillId="0" borderId="0" xfId="0" applyFont="1"/>
    <xf numFmtId="1" fontId="27" fillId="0" borderId="8" xfId="0" applyNumberFormat="1" applyFont="1" applyBorder="1" applyAlignment="1">
      <alignment horizontal="center"/>
    </xf>
    <xf numFmtId="1" fontId="27" fillId="0" borderId="9" xfId="0" applyNumberFormat="1" applyFont="1" applyBorder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49" fontId="11" fillId="0" borderId="7" xfId="0" applyNumberFormat="1" applyFont="1" applyBorder="1"/>
    <xf numFmtId="49" fontId="27" fillId="0" borderId="7" xfId="0" applyNumberFormat="1" applyFont="1" applyBorder="1"/>
    <xf numFmtId="49" fontId="30" fillId="0" borderId="0" xfId="0" applyNumberFormat="1" applyFont="1"/>
    <xf numFmtId="4" fontId="30" fillId="0" borderId="0" xfId="0" applyNumberFormat="1" applyFont="1"/>
    <xf numFmtId="1" fontId="32" fillId="0" borderId="0" xfId="0" applyNumberFormat="1" applyFont="1"/>
    <xf numFmtId="49" fontId="30" fillId="0" borderId="7" xfId="0" applyNumberFormat="1" applyFont="1" applyBorder="1"/>
    <xf numFmtId="0" fontId="30" fillId="0" borderId="7" xfId="0" applyFont="1" applyBorder="1"/>
    <xf numFmtId="0" fontId="30" fillId="0" borderId="0" xfId="0" applyFont="1"/>
    <xf numFmtId="1" fontId="11" fillId="0" borderId="0" xfId="0" applyNumberFormat="1" applyFont="1"/>
    <xf numFmtId="9" fontId="29" fillId="0" borderId="0" xfId="0" applyNumberFormat="1" applyFont="1"/>
    <xf numFmtId="49" fontId="33" fillId="0" borderId="0" xfId="0" applyNumberFormat="1" applyFont="1"/>
    <xf numFmtId="0" fontId="4" fillId="0" borderId="7" xfId="0" applyFont="1" applyBorder="1"/>
    <xf numFmtId="0" fontId="4" fillId="0" borderId="0" xfId="0" applyFont="1"/>
    <xf numFmtId="1" fontId="34" fillId="0" borderId="0" xfId="0" applyNumberFormat="1" applyFont="1"/>
    <xf numFmtId="4" fontId="33" fillId="0" borderId="0" xfId="0" applyNumberFormat="1" applyFont="1"/>
    <xf numFmtId="0" fontId="33" fillId="0" borderId="0" xfId="0" applyFont="1"/>
    <xf numFmtId="2" fontId="33" fillId="0" borderId="0" xfId="0" applyNumberFormat="1" applyFont="1"/>
    <xf numFmtId="1" fontId="36" fillId="0" borderId="0" xfId="0" applyNumberFormat="1" applyFont="1"/>
    <xf numFmtId="0" fontId="33" fillId="0" borderId="7" xfId="0" applyFont="1" applyBorder="1"/>
    <xf numFmtId="1" fontId="35" fillId="0" borderId="0" xfId="0" applyNumberFormat="1" applyFont="1"/>
    <xf numFmtId="0" fontId="30" fillId="0" borderId="8" xfId="0" applyFont="1" applyBorder="1" applyAlignment="1">
      <alignment horizontal="left"/>
    </xf>
    <xf numFmtId="1" fontId="30" fillId="0" borderId="8" xfId="0" applyNumberFormat="1" applyFont="1" applyBorder="1" applyAlignment="1">
      <alignment horizontal="center"/>
    </xf>
    <xf numFmtId="1" fontId="31" fillId="0" borderId="8" xfId="0" applyNumberFormat="1" applyFont="1" applyBorder="1" applyAlignment="1">
      <alignment horizontal="center"/>
    </xf>
    <xf numFmtId="1" fontId="32" fillId="0" borderId="8" xfId="0" applyNumberFormat="1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30" fillId="0" borderId="7" xfId="0" applyFont="1" applyBorder="1" applyAlignment="1">
      <alignment horizontal="center"/>
    </xf>
    <xf numFmtId="0" fontId="30" fillId="0" borderId="0" xfId="0" applyFont="1" applyAlignment="1">
      <alignment horizontal="center"/>
    </xf>
    <xf numFmtId="2" fontId="30" fillId="0" borderId="0" xfId="0" applyNumberFormat="1" applyFont="1"/>
    <xf numFmtId="1" fontId="31" fillId="0" borderId="0" xfId="0" applyNumberFormat="1" applyFont="1"/>
    <xf numFmtId="1" fontId="37" fillId="0" borderId="0" xfId="0" applyNumberFormat="1" applyFont="1"/>
    <xf numFmtId="0" fontId="0" fillId="0" borderId="10" xfId="0" applyBorder="1"/>
    <xf numFmtId="0" fontId="0" fillId="0" borderId="7" xfId="0" applyBorder="1"/>
    <xf numFmtId="166" fontId="38" fillId="0" borderId="11" xfId="0" applyNumberFormat="1" applyFont="1" applyFill="1" applyBorder="1"/>
    <xf numFmtId="166" fontId="38" fillId="0" borderId="12" xfId="0" applyNumberFormat="1" applyFont="1" applyFill="1" applyBorder="1"/>
    <xf numFmtId="2" fontId="11" fillId="0" borderId="0" xfId="0" applyNumberFormat="1" applyFont="1" applyFill="1" applyBorder="1"/>
    <xf numFmtId="2" fontId="11" fillId="0" borderId="8" xfId="0" applyNumberFormat="1" applyFont="1" applyFill="1" applyBorder="1"/>
    <xf numFmtId="164" fontId="11" fillId="0" borderId="0" xfId="0" applyNumberFormat="1" applyFont="1" applyFill="1" applyBorder="1"/>
    <xf numFmtId="164" fontId="11" fillId="0" borderId="8" xfId="0" applyNumberFormat="1" applyFont="1" applyFill="1" applyBorder="1"/>
    <xf numFmtId="0" fontId="22" fillId="7" borderId="0" xfId="0" applyFont="1" applyFill="1" applyAlignment="1">
      <alignment horizontal="left"/>
    </xf>
    <xf numFmtId="166" fontId="29" fillId="0" borderId="0" xfId="0" applyNumberFormat="1" applyFont="1"/>
    <xf numFmtId="166" fontId="36" fillId="0" borderId="0" xfId="0" applyNumberFormat="1" applyFont="1"/>
    <xf numFmtId="2" fontId="39" fillId="2" borderId="4" xfId="0" applyNumberFormat="1" applyFont="1" applyFill="1" applyBorder="1"/>
    <xf numFmtId="2" fontId="4" fillId="0" borderId="0" xfId="0" applyNumberFormat="1" applyFont="1" applyAlignment="1">
      <alignment horizontal="right"/>
    </xf>
    <xf numFmtId="0" fontId="9" fillId="0" borderId="0" xfId="0" applyFont="1" applyAlignment="1"/>
    <xf numFmtId="4" fontId="23" fillId="9" borderId="0" xfId="0" applyNumberFormat="1" applyFont="1" applyFill="1" applyAlignment="1">
      <alignment horizontal="left"/>
    </xf>
    <xf numFmtId="2" fontId="42" fillId="0" borderId="0" xfId="0" applyNumberFormat="1" applyFont="1"/>
    <xf numFmtId="167" fontId="31" fillId="0" borderId="0" xfId="0" applyNumberFormat="1" applyFont="1"/>
    <xf numFmtId="167" fontId="28" fillId="0" borderId="0" xfId="0" applyNumberFormat="1" applyFont="1"/>
    <xf numFmtId="167" fontId="35" fillId="0" borderId="0" xfId="0" applyNumberFormat="1" applyFont="1"/>
    <xf numFmtId="164" fontId="6" fillId="0" borderId="13" xfId="0" applyNumberFormat="1" applyFont="1" applyFill="1" applyBorder="1"/>
    <xf numFmtId="0" fontId="0" fillId="0" borderId="0" xfId="0" applyAlignment="1"/>
    <xf numFmtId="0" fontId="0" fillId="0" borderId="0" xfId="0" applyAlignment="1"/>
    <xf numFmtId="2" fontId="9" fillId="2" borderId="5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left"/>
    </xf>
    <xf numFmtId="0" fontId="43" fillId="0" borderId="0" xfId="0" applyFont="1"/>
    <xf numFmtId="168" fontId="2" fillId="0" borderId="1" xfId="0" applyNumberFormat="1" applyFont="1" applyBorder="1" applyAlignment="1">
      <alignment horizontal="center"/>
    </xf>
    <xf numFmtId="168" fontId="0" fillId="0" borderId="0" xfId="0" applyNumberFormat="1"/>
    <xf numFmtId="0" fontId="44" fillId="0" borderId="0" xfId="0" applyFont="1" applyAlignment="1">
      <alignment horizontal="center"/>
    </xf>
    <xf numFmtId="0" fontId="13" fillId="17" borderId="4" xfId="0" applyFont="1" applyFill="1" applyBorder="1"/>
    <xf numFmtId="164" fontId="0" fillId="17" borderId="4" xfId="0" applyNumberFormat="1" applyFill="1" applyBorder="1"/>
    <xf numFmtId="164" fontId="5" fillId="17" borderId="4" xfId="0" applyNumberFormat="1" applyFont="1" applyFill="1" applyBorder="1"/>
    <xf numFmtId="2" fontId="0" fillId="17" borderId="4" xfId="0" applyNumberFormat="1" applyFill="1" applyBorder="1"/>
    <xf numFmtId="164" fontId="6" fillId="17" borderId="4" xfId="0" applyNumberFormat="1" applyFont="1" applyFill="1" applyBorder="1"/>
    <xf numFmtId="164" fontId="3" fillId="17" borderId="4" xfId="1" applyNumberFormat="1" applyFill="1" applyBorder="1" applyAlignment="1" applyProtection="1"/>
    <xf numFmtId="2" fontId="2" fillId="18" borderId="15" xfId="0" applyNumberFormat="1" applyFont="1" applyFill="1" applyBorder="1" applyAlignment="1">
      <alignment horizontal="center"/>
    </xf>
    <xf numFmtId="2" fontId="39" fillId="19" borderId="4" xfId="0" applyNumberFormat="1" applyFont="1" applyFill="1" applyBorder="1"/>
    <xf numFmtId="164" fontId="18" fillId="0" borderId="0" xfId="0" applyNumberFormat="1" applyFont="1" applyBorder="1" applyAlignment="1">
      <alignment horizontal="right"/>
    </xf>
    <xf numFmtId="0" fontId="18" fillId="0" borderId="0" xfId="0" applyNumberFormat="1" applyFont="1" applyAlignment="1">
      <alignment horizontal="right"/>
    </xf>
    <xf numFmtId="164" fontId="18" fillId="0" borderId="0" xfId="0" applyNumberFormat="1" applyFont="1" applyAlignment="1">
      <alignment horizontal="right"/>
    </xf>
    <xf numFmtId="2" fontId="18" fillId="0" borderId="0" xfId="0" applyNumberFormat="1" applyFont="1" applyAlignment="1">
      <alignment horizontal="left"/>
    </xf>
    <xf numFmtId="0" fontId="9" fillId="0" borderId="0" xfId="0" applyFont="1" applyFill="1" applyBorder="1" applyAlignment="1">
      <alignment horizontal="center"/>
    </xf>
    <xf numFmtId="166" fontId="10" fillId="0" borderId="0" xfId="0" applyNumberFormat="1" applyFont="1" applyAlignment="1">
      <alignment horizontal="center"/>
    </xf>
    <xf numFmtId="2" fontId="9" fillId="18" borderId="5" xfId="0" applyNumberFormat="1" applyFont="1" applyFill="1" applyBorder="1" applyAlignment="1">
      <alignment horizontal="center"/>
    </xf>
    <xf numFmtId="164" fontId="2" fillId="20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/>
    <xf numFmtId="164" fontId="0" fillId="0" borderId="0" xfId="0" applyNumberFormat="1" applyAlignment="1"/>
    <xf numFmtId="164" fontId="14" fillId="0" borderId="0" xfId="0" applyNumberFormat="1" applyFont="1" applyAlignment="1"/>
    <xf numFmtId="2" fontId="18" fillId="0" borderId="0" xfId="0" applyNumberFormat="1" applyFont="1" applyBorder="1" applyAlignment="1">
      <alignment horizontal="right"/>
    </xf>
    <xf numFmtId="0" fontId="18" fillId="0" borderId="0" xfId="0" applyNumberFormat="1" applyFont="1" applyBorder="1" applyAlignment="1">
      <alignment horizontal="right"/>
    </xf>
    <xf numFmtId="49" fontId="2" fillId="0" borderId="1" xfId="0" applyNumberFormat="1" applyFont="1" applyBorder="1" applyAlignment="1">
      <alignment horizontal="center"/>
    </xf>
    <xf numFmtId="49" fontId="0" fillId="0" borderId="0" xfId="0" applyNumberFormat="1"/>
    <xf numFmtId="49" fontId="14" fillId="0" borderId="0" xfId="0" applyNumberFormat="1" applyFont="1"/>
    <xf numFmtId="0" fontId="2" fillId="0" borderId="0" xfId="0" applyFont="1"/>
    <xf numFmtId="1" fontId="0" fillId="0" borderId="0" xfId="0" applyNumberFormat="1" applyBorder="1"/>
    <xf numFmtId="1" fontId="0" fillId="0" borderId="7" xfId="0" applyNumberFormat="1" applyBorder="1"/>
    <xf numFmtId="1" fontId="0" fillId="0" borderId="8" xfId="0" applyNumberFormat="1" applyBorder="1"/>
    <xf numFmtId="2" fontId="0" fillId="0" borderId="7" xfId="0" applyNumberFormat="1" applyBorder="1"/>
    <xf numFmtId="2" fontId="0" fillId="0" borderId="9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2" fontId="2" fillId="0" borderId="4" xfId="0" applyNumberFormat="1" applyFont="1" applyBorder="1"/>
    <xf numFmtId="1" fontId="0" fillId="0" borderId="10" xfId="0" applyNumberFormat="1" applyBorder="1"/>
    <xf numFmtId="1" fontId="0" fillId="0" borderId="13" xfId="0" applyNumberFormat="1" applyBorder="1"/>
    <xf numFmtId="1" fontId="0" fillId="0" borderId="18" xfId="0" applyNumberFormat="1" applyBorder="1"/>
    <xf numFmtId="1" fontId="2" fillId="0" borderId="4" xfId="0" applyNumberFormat="1" applyFont="1" applyBorder="1"/>
    <xf numFmtId="1" fontId="0" fillId="0" borderId="9" xfId="0" applyNumberFormat="1" applyBorder="1"/>
    <xf numFmtId="1" fontId="0" fillId="0" borderId="16" xfId="0" applyNumberFormat="1" applyBorder="1"/>
    <xf numFmtId="1" fontId="0" fillId="0" borderId="17" xfId="0" applyNumberFormat="1" applyBorder="1"/>
    <xf numFmtId="0" fontId="2" fillId="21" borderId="17" xfId="0" applyFont="1" applyFill="1" applyBorder="1"/>
    <xf numFmtId="0" fontId="2" fillId="21" borderId="19" xfId="0" applyFont="1" applyFill="1" applyBorder="1"/>
    <xf numFmtId="0" fontId="2" fillId="21" borderId="20" xfId="0" applyFont="1" applyFill="1" applyBorder="1"/>
    <xf numFmtId="0" fontId="2" fillId="21" borderId="21" xfId="0" applyFont="1" applyFill="1" applyBorder="1"/>
    <xf numFmtId="49" fontId="2" fillId="21" borderId="17" xfId="0" applyNumberFormat="1" applyFont="1" applyFill="1" applyBorder="1" applyAlignment="1">
      <alignment horizontal="center"/>
    </xf>
    <xf numFmtId="1" fontId="2" fillId="21" borderId="22" xfId="0" applyNumberFormat="1" applyFont="1" applyFill="1" applyBorder="1" applyAlignment="1">
      <alignment horizontal="right"/>
    </xf>
    <xf numFmtId="1" fontId="2" fillId="21" borderId="23" xfId="0" applyNumberFormat="1" applyFont="1" applyFill="1" applyBorder="1" applyAlignment="1">
      <alignment horizontal="right"/>
    </xf>
    <xf numFmtId="1" fontId="2" fillId="21" borderId="24" xfId="0" applyNumberFormat="1" applyFont="1" applyFill="1" applyBorder="1" applyAlignment="1">
      <alignment horizontal="right"/>
    </xf>
    <xf numFmtId="0" fontId="2" fillId="21" borderId="9" xfId="0" applyFont="1" applyFill="1" applyBorder="1" applyAlignment="1">
      <alignment horizontal="center"/>
    </xf>
    <xf numFmtId="0" fontId="2" fillId="21" borderId="12" xfId="0" applyFont="1" applyFill="1" applyBorder="1" applyAlignment="1">
      <alignment horizontal="center"/>
    </xf>
    <xf numFmtId="0" fontId="2" fillId="0" borderId="13" xfId="0" applyFont="1" applyBorder="1"/>
    <xf numFmtId="0" fontId="43" fillId="0" borderId="13" xfId="0" applyFont="1" applyBorder="1"/>
    <xf numFmtId="168" fontId="0" fillId="0" borderId="13" xfId="0" applyNumberFormat="1" applyBorder="1"/>
    <xf numFmtId="2" fontId="0" fillId="0" borderId="13" xfId="0" applyNumberFormat="1" applyBorder="1"/>
    <xf numFmtId="164" fontId="0" fillId="0" borderId="13" xfId="0" applyNumberFormat="1" applyBorder="1"/>
    <xf numFmtId="49" fontId="0" fillId="0" borderId="13" xfId="0" applyNumberFormat="1" applyBorder="1"/>
    <xf numFmtId="164" fontId="0" fillId="0" borderId="13" xfId="0" applyNumberFormat="1" applyBorder="1" applyAlignment="1"/>
    <xf numFmtId="0" fontId="44" fillId="0" borderId="13" xfId="0" applyFont="1" applyBorder="1" applyAlignment="1">
      <alignment horizontal="center"/>
    </xf>
    <xf numFmtId="0" fontId="0" fillId="0" borderId="13" xfId="0" applyBorder="1"/>
    <xf numFmtId="0" fontId="2" fillId="0" borderId="0" xfId="0" applyFont="1" applyAlignment="1">
      <alignment horizontal="center"/>
    </xf>
    <xf numFmtId="164" fontId="22" fillId="15" borderId="0" xfId="0" applyNumberFormat="1" applyFont="1" applyFill="1" applyAlignment="1">
      <alignment horizontal="left"/>
    </xf>
    <xf numFmtId="3" fontId="22" fillId="15" borderId="0" xfId="0" applyNumberFormat="1" applyFont="1" applyFill="1" applyAlignment="1">
      <alignment horizontal="left"/>
    </xf>
    <xf numFmtId="3" fontId="23" fillId="5" borderId="0" xfId="0" applyNumberFormat="1" applyFont="1" applyFill="1" applyAlignment="1">
      <alignment horizontal="left"/>
    </xf>
    <xf numFmtId="164" fontId="23" fillId="5" borderId="0" xfId="0" applyNumberFormat="1" applyFont="1" applyFill="1" applyAlignment="1">
      <alignment horizontal="left"/>
    </xf>
    <xf numFmtId="164" fontId="23" fillId="14" borderId="0" xfId="0" applyNumberFormat="1" applyFont="1" applyFill="1" applyAlignment="1">
      <alignment horizontal="left"/>
    </xf>
    <xf numFmtId="4" fontId="22" fillId="7" borderId="0" xfId="0" applyNumberFormat="1" applyFont="1" applyFill="1" applyAlignment="1">
      <alignment horizontal="left"/>
    </xf>
    <xf numFmtId="0" fontId="23" fillId="9" borderId="0" xfId="0" applyFont="1" applyFill="1" applyAlignment="1">
      <alignment horizontal="left"/>
    </xf>
    <xf numFmtId="3" fontId="23" fillId="10" borderId="0" xfId="0" applyNumberFormat="1" applyFont="1" applyFill="1" applyAlignment="1">
      <alignment horizontal="left"/>
    </xf>
    <xf numFmtId="2" fontId="23" fillId="10" borderId="0" xfId="0" applyNumberFormat="1" applyFont="1" applyFill="1" applyAlignment="1">
      <alignment horizontal="left"/>
    </xf>
    <xf numFmtId="0" fontId="23" fillId="4" borderId="0" xfId="0" applyFont="1" applyFill="1" applyAlignment="1">
      <alignment horizontal="left"/>
    </xf>
    <xf numFmtId="4" fontId="23" fillId="4" borderId="0" xfId="0" applyNumberFormat="1" applyFont="1" applyFill="1" applyAlignment="1">
      <alignment horizontal="left"/>
    </xf>
    <xf numFmtId="0" fontId="23" fillId="8" borderId="0" xfId="0" applyFont="1" applyFill="1" applyAlignment="1">
      <alignment horizontal="left"/>
    </xf>
    <xf numFmtId="4" fontId="23" fillId="8" borderId="0" xfId="0" applyNumberFormat="1" applyFont="1" applyFill="1" applyAlignment="1">
      <alignment horizontal="left"/>
    </xf>
    <xf numFmtId="0" fontId="11" fillId="0" borderId="13" xfId="0" applyFont="1" applyBorder="1" applyAlignment="1">
      <alignment horizontal="right"/>
    </xf>
    <xf numFmtId="0" fontId="11" fillId="0" borderId="0" xfId="0" applyFont="1" applyAlignment="1">
      <alignment horizontal="right"/>
    </xf>
    <xf numFmtId="49" fontId="33" fillId="0" borderId="13" xfId="0" applyNumberFormat="1" applyFont="1" applyBorder="1" applyAlignment="1">
      <alignment horizontal="right"/>
    </xf>
    <xf numFmtId="49" fontId="33" fillId="0" borderId="14" xfId="0" applyNumberFormat="1" applyFont="1" applyBorder="1" applyAlignment="1">
      <alignment horizontal="right"/>
    </xf>
    <xf numFmtId="3" fontId="23" fillId="13" borderId="0" xfId="0" applyNumberFormat="1" applyFont="1" applyFill="1" applyAlignment="1">
      <alignment horizontal="left"/>
    </xf>
    <xf numFmtId="164" fontId="23" fillId="13" borderId="0" xfId="0" applyNumberFormat="1" applyFont="1" applyFill="1" applyAlignment="1">
      <alignment horizontal="center"/>
    </xf>
    <xf numFmtId="164" fontId="23" fillId="12" borderId="0" xfId="0" applyNumberFormat="1" applyFont="1" applyFill="1" applyAlignment="1">
      <alignment horizontal="center"/>
    </xf>
    <xf numFmtId="0" fontId="23" fillId="12" borderId="0" xfId="0" applyFont="1" applyFill="1" applyAlignment="1">
      <alignment horizontal="left"/>
    </xf>
    <xf numFmtId="0" fontId="24" fillId="11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0" fillId="0" borderId="0" xfId="0" applyAlignment="1"/>
    <xf numFmtId="0" fontId="9" fillId="3" borderId="0" xfId="0" applyFont="1" applyFill="1" applyAlignment="1">
      <alignment horizontal="left"/>
    </xf>
    <xf numFmtId="0" fontId="2" fillId="21" borderId="10" xfId="0" applyFont="1" applyFill="1" applyBorder="1" applyAlignment="1">
      <alignment horizontal="center"/>
    </xf>
    <xf numFmtId="0" fontId="2" fillId="21" borderId="14" xfId="0" applyFont="1" applyFill="1" applyBorder="1" applyAlignment="1">
      <alignment horizontal="center"/>
    </xf>
  </cellXfs>
  <cellStyles count="4">
    <cellStyle name="Hyperlink 2" xfId="2" xr:uid="{00000000-0005-0000-0000-000001000000}"/>
    <cellStyle name="Link" xfId="1" builtinId="8"/>
    <cellStyle name="Standard" xfId="0" builtinId="0"/>
    <cellStyle name="Standard 2" xfId="3" xr:uid="{00000000-0005-0000-0000-000003000000}"/>
  </cellStyles>
  <dxfs count="276">
    <dxf>
      <font>
        <color theme="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theme="1" tint="0.14996795556505021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lor theme="0"/>
      </font>
    </dxf>
    <dxf>
      <font>
        <color rgb="FF00B050"/>
      </font>
    </dxf>
    <dxf>
      <font>
        <color rgb="FFFF0066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theme="1" tint="0.14996795556505021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lor theme="0"/>
      </font>
    </dxf>
    <dxf>
      <font>
        <color rgb="FF00B050"/>
      </font>
    </dxf>
    <dxf>
      <font>
        <color rgb="FFFF0066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b val="0"/>
        <i/>
        <color rgb="FF000066"/>
      </font>
    </dxf>
    <dxf>
      <font>
        <b val="0"/>
        <i/>
        <color rgb="FFC00000"/>
      </font>
    </dxf>
    <dxf>
      <font>
        <color rgb="FF0000FF"/>
      </font>
    </dxf>
    <dxf>
      <font>
        <color rgb="FFFF0000"/>
      </font>
    </dxf>
    <dxf>
      <font>
        <color theme="1"/>
      </font>
    </dxf>
    <dxf>
      <fill>
        <patternFill>
          <bgColor theme="0" tint="-0.14996795556505021"/>
        </patternFill>
      </fill>
      <border>
        <bottom style="thin">
          <color theme="0" tint="-0.24994659260841701"/>
        </bottom>
        <vertical/>
        <horizontal/>
      </border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4" tint="0.79998168889431442"/>
      </font>
      <fill>
        <patternFill>
          <bgColor rgb="FF7030A0"/>
        </patternFill>
      </fill>
    </dxf>
    <dxf>
      <font>
        <color theme="0" tint="-0.14996795556505021"/>
      </font>
      <fill>
        <patternFill>
          <bgColor theme="1" tint="0.24994659260841701"/>
        </patternFill>
      </fill>
    </dxf>
    <dxf>
      <font>
        <color rgb="FF00FF00"/>
      </font>
      <fill>
        <patternFill>
          <bgColor rgb="FF006600"/>
        </patternFill>
      </fill>
    </dxf>
    <dxf>
      <font>
        <color rgb="FF0000FF"/>
      </font>
      <fill>
        <patternFill>
          <bgColor theme="8" tint="0.79998168889431442"/>
        </patternFill>
      </fill>
    </dxf>
    <dxf>
      <font>
        <color rgb="FF4A206A"/>
      </font>
      <fill>
        <patternFill>
          <bgColor theme="7" tint="0.79998168889431442"/>
        </patternFill>
      </fill>
    </dxf>
    <dxf>
      <font>
        <color rgb="FF30170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2" tint="-0.749961851863155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</dxf>
    <dxf>
      <font>
        <color rgb="FF800000"/>
      </font>
    </dxf>
    <dxf>
      <font>
        <color rgb="FF000066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</dxfs>
  <tableStyles count="0" defaultTableStyle="TableStyleMedium9" defaultPivotStyle="PivotStyleLight16"/>
  <colors>
    <mruColors>
      <color rgb="FF006600"/>
      <color rgb="FFFF9900"/>
      <color rgb="FF301702"/>
      <color rgb="FF000066"/>
      <color rgb="FF0000FF"/>
      <color rgb="FF4A206A"/>
      <color rgb="FFFFFFCC"/>
      <color rgb="FFCCFFCC"/>
      <color rgb="FF00FF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eutsches-sportabzeichen.de/" TargetMode="External"/><Relationship Id="rId18" Type="http://schemas.openxmlformats.org/officeDocument/2006/relationships/hyperlink" Target="http://www.tv-haibach.de/ausdauersport.htm" TargetMode="External"/><Relationship Id="rId26" Type="http://schemas.openxmlformats.org/officeDocument/2006/relationships/hyperlink" Target="http://www.photoshop.com/accounts/dde9a78a590842e58bcf1fe233f8eff1/px-assets/4c92d3ad01c14e169d887789ae0cf67c" TargetMode="External"/><Relationship Id="rId39" Type="http://schemas.openxmlformats.org/officeDocument/2006/relationships/hyperlink" Target="http://www.wuerzburg-marathon.de/" TargetMode="External"/><Relationship Id="rId21" Type="http://schemas.openxmlformats.org/officeDocument/2006/relationships/hyperlink" Target="http://www.deutsches-sportabzeichen.de/" TargetMode="External"/><Relationship Id="rId34" Type="http://schemas.openxmlformats.org/officeDocument/2006/relationships/hyperlink" Target="http://www.frankfurt-marathon.com/" TargetMode="External"/><Relationship Id="rId42" Type="http://schemas.openxmlformats.org/officeDocument/2006/relationships/vmlDrawing" Target="../drawings/vmlDrawing1.vml"/><Relationship Id="rId7" Type="http://schemas.openxmlformats.org/officeDocument/2006/relationships/hyperlink" Target="http://www.evo-wasserlauf.de/" TargetMode="External"/><Relationship Id="rId2" Type="http://schemas.openxmlformats.org/officeDocument/2006/relationships/hyperlink" Target="http://www.frankfurt-marathon.com/" TargetMode="External"/><Relationship Id="rId16" Type="http://schemas.openxmlformats.org/officeDocument/2006/relationships/hyperlink" Target="http://lauftag.kreis-mil.de/" TargetMode="External"/><Relationship Id="rId20" Type="http://schemas.openxmlformats.org/officeDocument/2006/relationships/hyperlink" Target="http://www.wintercross.de/" TargetMode="External"/><Relationship Id="rId29" Type="http://schemas.openxmlformats.org/officeDocument/2006/relationships/hyperlink" Target="http://www.photoshop.com/accounts/dde9a78a590842e58bcf1fe233f8eff1/px-assets/10cd4fc83825445ab6bcac18c9cf3f93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://www.frankfurt-marathon.com/" TargetMode="External"/><Relationship Id="rId6" Type="http://schemas.openxmlformats.org/officeDocument/2006/relationships/hyperlink" Target="http://lauftag.kreis-mil.de/" TargetMode="External"/><Relationship Id="rId11" Type="http://schemas.openxmlformats.org/officeDocument/2006/relationships/hyperlink" Target="http://www.djk-kahl.de/" TargetMode="External"/><Relationship Id="rId24" Type="http://schemas.openxmlformats.org/officeDocument/2006/relationships/hyperlink" Target="http://www.photoshop.com/accounts/dde9a78a590842e58bcf1fe233f8eff1/px-assets/1a462a8f1faf4166b28668e36d56cf3f" TargetMode="External"/><Relationship Id="rId32" Type="http://schemas.openxmlformats.org/officeDocument/2006/relationships/hyperlink" Target="http://de.wikipedia.org/wiki/Marathonlauf" TargetMode="External"/><Relationship Id="rId37" Type="http://schemas.openxmlformats.org/officeDocument/2006/relationships/hyperlink" Target="http://www.deutsches-sportabzeichen.de/" TargetMode="External"/><Relationship Id="rId40" Type="http://schemas.openxmlformats.org/officeDocument/2006/relationships/hyperlink" Target="http://www.wintercross.de/" TargetMode="External"/><Relationship Id="rId5" Type="http://schemas.openxmlformats.org/officeDocument/2006/relationships/hyperlink" Target="http://lauftag.kreis-mil.de/" TargetMode="External"/><Relationship Id="rId15" Type="http://schemas.openxmlformats.org/officeDocument/2006/relationships/hyperlink" Target="http://de.wikipedia.org/wiki/Marathonlauf" TargetMode="External"/><Relationship Id="rId23" Type="http://schemas.openxmlformats.org/officeDocument/2006/relationships/hyperlink" Target="http://www.photoshop.com/accounts/dde9a78a590842e58bcf1fe233f8eff1/px-assets/519e73b93e61453885df96232365fca2" TargetMode="External"/><Relationship Id="rId28" Type="http://schemas.openxmlformats.org/officeDocument/2006/relationships/hyperlink" Target="http://www.photoshop.com/accounts/dde9a78a590842e58bcf1fe233f8eff1/px-assets/91ccad45c4e4487c8e31a6c22d416a92" TargetMode="External"/><Relationship Id="rId36" Type="http://schemas.openxmlformats.org/officeDocument/2006/relationships/hyperlink" Target="http://www.deutsches-sportabzeichen.de/" TargetMode="External"/><Relationship Id="rId10" Type="http://schemas.openxmlformats.org/officeDocument/2006/relationships/hyperlink" Target="http://www.wuerzburg-marathon.de/" TargetMode="External"/><Relationship Id="rId19" Type="http://schemas.openxmlformats.org/officeDocument/2006/relationships/hyperlink" Target="http://www.frankfurt-marathon.com/" TargetMode="External"/><Relationship Id="rId31" Type="http://schemas.openxmlformats.org/officeDocument/2006/relationships/hyperlink" Target="http://www.spiridon-frankfurt.de/" TargetMode="External"/><Relationship Id="rId4" Type="http://schemas.openxmlformats.org/officeDocument/2006/relationships/hyperlink" Target="http://lauftag.kreis-mil.de/" TargetMode="External"/><Relationship Id="rId9" Type="http://schemas.openxmlformats.org/officeDocument/2006/relationships/hyperlink" Target="http://www.spiridon-frankfurt.de/" TargetMode="External"/><Relationship Id="rId14" Type="http://schemas.openxmlformats.org/officeDocument/2006/relationships/hyperlink" Target="http://www.deutsches-sportabzeichen.de/" TargetMode="External"/><Relationship Id="rId22" Type="http://schemas.openxmlformats.org/officeDocument/2006/relationships/hyperlink" Target="http://www.churfranken-triathlon.de/" TargetMode="External"/><Relationship Id="rId27" Type="http://schemas.openxmlformats.org/officeDocument/2006/relationships/hyperlink" Target="http://www.photoshop.com/accounts/dde9a78a590842e58bcf1fe233f8eff1/px-assets/491d70ce37554b2c91f8ba603f245e83" TargetMode="External"/><Relationship Id="rId30" Type="http://schemas.openxmlformats.org/officeDocument/2006/relationships/hyperlink" Target="http://run.radamring.de/" TargetMode="External"/><Relationship Id="rId35" Type="http://schemas.openxmlformats.org/officeDocument/2006/relationships/hyperlink" Target="http://www.photoshop.com/accounts/dde9a78a590842e58bcf1fe233f8eff1/px-assets/2af504bab56843f18e1e5a6fb77b0740" TargetMode="External"/><Relationship Id="rId43" Type="http://schemas.openxmlformats.org/officeDocument/2006/relationships/comments" Target="../comments1.xml"/><Relationship Id="rId8" Type="http://schemas.openxmlformats.org/officeDocument/2006/relationships/hyperlink" Target="http://www.djk-kahl.de/" TargetMode="External"/><Relationship Id="rId3" Type="http://schemas.openxmlformats.org/officeDocument/2006/relationships/hyperlink" Target="http://www.spiridon-frankfurt.de/" TargetMode="External"/><Relationship Id="rId12" Type="http://schemas.openxmlformats.org/officeDocument/2006/relationships/hyperlink" Target="http://www.deutsches-sportabzeichen.de/" TargetMode="External"/><Relationship Id="rId17" Type="http://schemas.openxmlformats.org/officeDocument/2006/relationships/hyperlink" Target="http://www.odenwaelderherbstlauf.de/" TargetMode="External"/><Relationship Id="rId25" Type="http://schemas.openxmlformats.org/officeDocument/2006/relationships/hyperlink" Target="http://www.photoshop.com/accounts/dde9a78a590842e58bcf1fe233f8eff1/px-assets/5e306c45556e4319a604d2917c11803d" TargetMode="External"/><Relationship Id="rId33" Type="http://schemas.openxmlformats.org/officeDocument/2006/relationships/hyperlink" Target="http://fansoft.gmxhome.de/urkunden/2010-08-21-runamring-urkunde.pdf" TargetMode="External"/><Relationship Id="rId38" Type="http://schemas.openxmlformats.org/officeDocument/2006/relationships/hyperlink" Target="http://www.deutsches-sportabzeichen.de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nsoft.gmxhome.de/hiketours/schoenbusch5k3.kmz" TargetMode="External"/><Relationship Id="rId2" Type="http://schemas.openxmlformats.org/officeDocument/2006/relationships/hyperlink" Target="http://www.fansoft.gmxhome.de/hiketours/schoenbusch5k3.kmz" TargetMode="External"/><Relationship Id="rId1" Type="http://schemas.openxmlformats.org/officeDocument/2006/relationships/hyperlink" Target="http://www.fansoft.gmxhome.de/hiketours/schoenbusch5k3.kmz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L33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E1" sqref="E1"/>
    </sheetView>
  </sheetViews>
  <sheetFormatPr baseColWidth="10" defaultColWidth="11.42578125" defaultRowHeight="12.75" x14ac:dyDescent="0.2"/>
  <cols>
    <col min="1" max="1" width="32.5703125" style="4" bestFit="1" customWidth="1"/>
    <col min="2" max="4" width="11.42578125" style="1"/>
    <col min="5" max="5" width="10.28515625" style="2" customWidth="1"/>
    <col min="6" max="6" width="9.42578125" style="10" customWidth="1"/>
    <col min="7" max="7" width="9.5703125" style="12" customWidth="1"/>
    <col min="8" max="10" width="9.28515625" style="12" customWidth="1"/>
    <col min="11" max="11" width="11.28515625" style="60" bestFit="1" customWidth="1"/>
    <col min="12" max="12" width="12.28515625" style="56" bestFit="1" customWidth="1"/>
  </cols>
  <sheetData>
    <row r="1" spans="1:12" s="13" customFormat="1" ht="13.5" thickBot="1" x14ac:dyDescent="0.25">
      <c r="A1" s="155" t="s">
        <v>41</v>
      </c>
      <c r="B1" s="13" t="s">
        <v>0</v>
      </c>
      <c r="C1" s="13" t="s">
        <v>13</v>
      </c>
      <c r="D1" s="13" t="s">
        <v>8</v>
      </c>
      <c r="E1" s="163" t="s">
        <v>78</v>
      </c>
      <c r="F1" s="14" t="s">
        <v>33</v>
      </c>
      <c r="G1" s="14" t="s">
        <v>20</v>
      </c>
      <c r="H1" s="14" t="s">
        <v>21</v>
      </c>
      <c r="I1" s="14" t="s">
        <v>34</v>
      </c>
      <c r="J1" s="14" t="s">
        <v>176</v>
      </c>
      <c r="K1" s="58"/>
      <c r="L1" s="58"/>
    </row>
    <row r="2" spans="1:12" s="6" customFormat="1" x14ac:dyDescent="0.2">
      <c r="A2" s="159" t="s">
        <v>226</v>
      </c>
      <c r="B2" s="156">
        <v>4.1666666666666664E-2</v>
      </c>
      <c r="C2" s="8"/>
      <c r="D2" s="8"/>
      <c r="E2" s="157">
        <v>42.195</v>
      </c>
      <c r="F2" s="9"/>
      <c r="G2" s="11"/>
      <c r="H2" s="11"/>
      <c r="I2" s="11"/>
      <c r="J2" s="154">
        <f>SUM(E:E) - 42.195*2 - 50</f>
        <v>526.14750000000004</v>
      </c>
      <c r="K2" s="158" t="s">
        <v>227</v>
      </c>
      <c r="L2" s="157" t="s">
        <v>228</v>
      </c>
    </row>
    <row r="3" spans="1:12" x14ac:dyDescent="0.2">
      <c r="A3" s="148" t="s">
        <v>179</v>
      </c>
      <c r="B3" s="149">
        <v>0.14760416666666668</v>
      </c>
      <c r="C3" s="150">
        <f t="shared" ref="C3:C33" si="0">L3/2</f>
        <v>6.2281578125000001E-2</v>
      </c>
      <c r="D3" s="150">
        <f t="shared" ref="D3:D33" si="1">L3</f>
        <v>0.12456315625</v>
      </c>
      <c r="E3" s="151">
        <v>50</v>
      </c>
      <c r="F3" s="151">
        <f t="shared" ref="F3:F33" si="2">K3</f>
        <v>14.114326040931543</v>
      </c>
      <c r="G3" s="152">
        <f t="shared" ref="G3:G33" si="3">B3/E3</f>
        <v>2.9520833333333335E-3</v>
      </c>
      <c r="H3" s="152">
        <f t="shared" ref="H3:H33" si="4">G3*10</f>
        <v>2.9520833333333336E-2</v>
      </c>
      <c r="I3" s="153" t="s">
        <v>37</v>
      </c>
      <c r="J3" s="153"/>
      <c r="K3" s="60">
        <f>$B$2/B3*E3</f>
        <v>14.114326040931543</v>
      </c>
      <c r="L3" s="55">
        <f>$E$2/E3*B3</f>
        <v>0.12456315625</v>
      </c>
    </row>
    <row r="4" spans="1:12" x14ac:dyDescent="0.2">
      <c r="A4" s="148" t="s">
        <v>225</v>
      </c>
      <c r="B4" s="149">
        <v>8.3101851851851857E-2</v>
      </c>
      <c r="C4" s="150">
        <f t="shared" si="0"/>
        <v>4.1550925925925929E-2</v>
      </c>
      <c r="D4" s="150">
        <f t="shared" si="1"/>
        <v>8.3101851851851857E-2</v>
      </c>
      <c r="E4" s="151">
        <v>42.195</v>
      </c>
      <c r="F4" s="151">
        <f t="shared" si="2"/>
        <v>21.15626740947075</v>
      </c>
      <c r="G4" s="152">
        <f t="shared" si="3"/>
        <v>1.9694715452506662E-3</v>
      </c>
      <c r="H4" s="152">
        <f t="shared" si="4"/>
        <v>1.9694715452506662E-2</v>
      </c>
      <c r="I4" s="153" t="s">
        <v>37</v>
      </c>
      <c r="J4" s="153"/>
      <c r="K4" s="60">
        <f t="shared" ref="K4:K33" si="5">$B$2/B4*E4</f>
        <v>21.15626740947075</v>
      </c>
      <c r="L4" s="55">
        <f t="shared" ref="L4:L33" si="6">$E$2/E4*B4</f>
        <v>8.3101851851851857E-2</v>
      </c>
    </row>
    <row r="5" spans="1:12" x14ac:dyDescent="0.2">
      <c r="A5" s="28" t="s">
        <v>214</v>
      </c>
      <c r="B5" s="24">
        <v>0.16850694444444445</v>
      </c>
      <c r="C5" s="27">
        <f t="shared" si="0"/>
        <v>8.4253472222222223E-2</v>
      </c>
      <c r="D5" s="31">
        <f t="shared" si="1"/>
        <v>0.16850694444444445</v>
      </c>
      <c r="E5" s="29">
        <v>42.195</v>
      </c>
      <c r="F5" s="29">
        <f t="shared" si="2"/>
        <v>10.433546260045333</v>
      </c>
      <c r="G5" s="24">
        <f t="shared" si="3"/>
        <v>3.9935287224658004E-3</v>
      </c>
      <c r="H5" s="24">
        <f t="shared" si="4"/>
        <v>3.9935287224658E-2</v>
      </c>
      <c r="I5" s="32" t="s">
        <v>37</v>
      </c>
      <c r="J5" s="32" t="s">
        <v>61</v>
      </c>
      <c r="K5" s="60">
        <f t="shared" si="5"/>
        <v>10.433546260045333</v>
      </c>
      <c r="L5" s="55">
        <f t="shared" si="6"/>
        <v>0.16850694444444445</v>
      </c>
    </row>
    <row r="6" spans="1:12" x14ac:dyDescent="0.2">
      <c r="A6" s="28" t="s">
        <v>75</v>
      </c>
      <c r="B6" s="24">
        <v>0.17849537037037036</v>
      </c>
      <c r="C6" s="27">
        <f t="shared" si="0"/>
        <v>8.924768518518518E-2</v>
      </c>
      <c r="D6" s="31">
        <f t="shared" si="1"/>
        <v>0.17849537037037036</v>
      </c>
      <c r="E6" s="29">
        <v>42.195</v>
      </c>
      <c r="F6" s="29">
        <f t="shared" si="2"/>
        <v>9.8496952405654259</v>
      </c>
      <c r="G6" s="24">
        <f t="shared" si="3"/>
        <v>4.2302493274172384E-3</v>
      </c>
      <c r="H6" s="24">
        <f t="shared" si="4"/>
        <v>4.2302493274172383E-2</v>
      </c>
      <c r="I6" s="32" t="s">
        <v>37</v>
      </c>
      <c r="J6" s="32" t="s">
        <v>61</v>
      </c>
      <c r="K6" s="60">
        <f t="shared" si="5"/>
        <v>9.8496952405654259</v>
      </c>
      <c r="L6" s="55">
        <f t="shared" si="6"/>
        <v>0.17849537037037036</v>
      </c>
    </row>
    <row r="7" spans="1:12" x14ac:dyDescent="0.2">
      <c r="A7" s="28" t="s">
        <v>32</v>
      </c>
      <c r="B7" s="24">
        <v>0.19280092592592593</v>
      </c>
      <c r="C7" s="27">
        <f t="shared" si="0"/>
        <v>9.6400462962962966E-2</v>
      </c>
      <c r="D7" s="31">
        <f t="shared" si="1"/>
        <v>0.19280092592592593</v>
      </c>
      <c r="E7" s="29">
        <v>42.195</v>
      </c>
      <c r="F7" s="29">
        <f t="shared" si="2"/>
        <v>9.1188618081402311</v>
      </c>
      <c r="G7" s="24">
        <f t="shared" si="3"/>
        <v>4.5692837048447905E-3</v>
      </c>
      <c r="H7" s="24">
        <f t="shared" si="4"/>
        <v>4.5692837048447905E-2</v>
      </c>
      <c r="I7" s="32" t="s">
        <v>37</v>
      </c>
      <c r="J7" s="32" t="s">
        <v>61</v>
      </c>
      <c r="K7" s="60">
        <f t="shared" si="5"/>
        <v>9.1188618081402311</v>
      </c>
      <c r="L7" s="55">
        <f t="shared" si="6"/>
        <v>0.19280092592592593</v>
      </c>
    </row>
    <row r="8" spans="1:12" x14ac:dyDescent="0.2">
      <c r="A8" s="28" t="s">
        <v>10</v>
      </c>
      <c r="B8" s="31">
        <v>0.20047453703703702</v>
      </c>
      <c r="C8" s="27">
        <f t="shared" si="0"/>
        <v>0.10023726851851851</v>
      </c>
      <c r="D8" s="27">
        <f t="shared" si="1"/>
        <v>0.20047453703703702</v>
      </c>
      <c r="E8" s="29">
        <v>42.195</v>
      </c>
      <c r="F8" s="25">
        <f t="shared" si="2"/>
        <v>8.7698169851625192</v>
      </c>
      <c r="G8" s="24">
        <f t="shared" si="3"/>
        <v>4.7511443781736466E-3</v>
      </c>
      <c r="H8" s="24">
        <f t="shared" si="4"/>
        <v>4.7511443781736468E-2</v>
      </c>
      <c r="I8" s="32" t="s">
        <v>37</v>
      </c>
      <c r="J8" s="32"/>
      <c r="K8" s="60">
        <f t="shared" si="5"/>
        <v>8.7698169851625192</v>
      </c>
      <c r="L8" s="55">
        <f t="shared" si="6"/>
        <v>0.20047453703703702</v>
      </c>
    </row>
    <row r="9" spans="1:12" x14ac:dyDescent="0.2">
      <c r="A9" s="28" t="s">
        <v>44</v>
      </c>
      <c r="B9" s="31">
        <v>9.5009259259259252E-2</v>
      </c>
      <c r="C9" s="27">
        <f t="shared" si="0"/>
        <v>8.017831388888888E-2</v>
      </c>
      <c r="D9" s="31">
        <f t="shared" si="1"/>
        <v>0.16035662777777776</v>
      </c>
      <c r="E9" s="33">
        <v>25</v>
      </c>
      <c r="F9" s="33">
        <f t="shared" si="2"/>
        <v>10.963843679953222</v>
      </c>
      <c r="G9" s="24">
        <f t="shared" si="3"/>
        <v>3.8003703703703702E-3</v>
      </c>
      <c r="H9" s="24">
        <f t="shared" si="4"/>
        <v>3.8003703703703699E-2</v>
      </c>
      <c r="I9" s="32" t="s">
        <v>37</v>
      </c>
      <c r="J9" s="32"/>
      <c r="K9" s="60">
        <f t="shared" si="5"/>
        <v>10.963843679953222</v>
      </c>
      <c r="L9" s="55">
        <f t="shared" si="6"/>
        <v>0.16035662777777776</v>
      </c>
    </row>
    <row r="10" spans="1:12" x14ac:dyDescent="0.2">
      <c r="A10" s="28" t="s">
        <v>178</v>
      </c>
      <c r="B10" s="31">
        <v>0.10975694444444445</v>
      </c>
      <c r="C10" s="27">
        <f t="shared" si="0"/>
        <v>9.4901521943306019E-2</v>
      </c>
      <c r="D10" s="31">
        <f t="shared" si="1"/>
        <v>0.18980304388661204</v>
      </c>
      <c r="E10" s="33">
        <v>24.4</v>
      </c>
      <c r="F10" s="33">
        <f t="shared" si="2"/>
        <v>9.2628914900347983</v>
      </c>
      <c r="G10" s="24">
        <f t="shared" si="3"/>
        <v>4.4982354280510024E-3</v>
      </c>
      <c r="H10" s="24">
        <f t="shared" si="4"/>
        <v>4.498235428051002E-2</v>
      </c>
      <c r="I10" s="32" t="s">
        <v>37</v>
      </c>
      <c r="J10" s="32" t="s">
        <v>180</v>
      </c>
      <c r="K10" s="60">
        <f t="shared" si="5"/>
        <v>9.2628914900347983</v>
      </c>
      <c r="L10" s="55">
        <f t="shared" si="6"/>
        <v>0.18980304388661204</v>
      </c>
    </row>
    <row r="11" spans="1:12" x14ac:dyDescent="0.2">
      <c r="A11" s="28" t="s">
        <v>147</v>
      </c>
      <c r="B11" s="31">
        <v>7.2048611111111105E-2</v>
      </c>
      <c r="C11" s="27">
        <f t="shared" si="0"/>
        <v>7.2048611111111105E-2</v>
      </c>
      <c r="D11" s="31">
        <f t="shared" si="1"/>
        <v>0.14409722222222221</v>
      </c>
      <c r="E11" s="33">
        <v>21.0975</v>
      </c>
      <c r="F11" s="33">
        <f t="shared" si="2"/>
        <v>12.200963855421687</v>
      </c>
      <c r="G11" s="24">
        <f t="shared" si="3"/>
        <v>3.415030743505681E-3</v>
      </c>
      <c r="H11" s="24">
        <f t="shared" si="4"/>
        <v>3.4150307435056808E-2</v>
      </c>
      <c r="I11" s="32" t="s">
        <v>37</v>
      </c>
      <c r="J11" s="32" t="s">
        <v>61</v>
      </c>
      <c r="K11" s="60">
        <f t="shared" si="5"/>
        <v>12.200963855421687</v>
      </c>
      <c r="L11" s="55">
        <f t="shared" si="6"/>
        <v>0.14409722222222221</v>
      </c>
    </row>
    <row r="12" spans="1:12" x14ac:dyDescent="0.2">
      <c r="A12" s="28" t="s">
        <v>19</v>
      </c>
      <c r="B12" s="24">
        <v>7.4571759259259254E-2</v>
      </c>
      <c r="C12" s="27">
        <f t="shared" si="0"/>
        <v>7.4571759259259254E-2</v>
      </c>
      <c r="D12" s="31">
        <f t="shared" si="1"/>
        <v>0.14914351851851851</v>
      </c>
      <c r="E12" s="29">
        <v>21.0975</v>
      </c>
      <c r="F12" s="29">
        <f t="shared" si="2"/>
        <v>11.788142169796679</v>
      </c>
      <c r="G12" s="24">
        <f t="shared" si="3"/>
        <v>3.534625394442908E-3</v>
      </c>
      <c r="H12" s="24">
        <f t="shared" si="4"/>
        <v>3.5346253944429078E-2</v>
      </c>
      <c r="I12" s="32" t="s">
        <v>37</v>
      </c>
      <c r="J12" s="32" t="s">
        <v>61</v>
      </c>
      <c r="K12" s="60">
        <f t="shared" si="5"/>
        <v>11.788142169796679</v>
      </c>
      <c r="L12" s="55">
        <f t="shared" si="6"/>
        <v>0.14914351851851851</v>
      </c>
    </row>
    <row r="13" spans="1:12" x14ac:dyDescent="0.2">
      <c r="A13" s="28" t="s">
        <v>275</v>
      </c>
      <c r="B13" s="31">
        <v>7.554398148148149E-2</v>
      </c>
      <c r="C13" s="27">
        <f t="shared" si="0"/>
        <v>7.554398148148149E-2</v>
      </c>
      <c r="D13" s="27">
        <f t="shared" si="1"/>
        <v>0.15108796296296298</v>
      </c>
      <c r="E13" s="29">
        <v>21.0975</v>
      </c>
      <c r="F13" s="29">
        <f t="shared" si="2"/>
        <v>11.636433277156426</v>
      </c>
      <c r="G13" s="24">
        <f t="shared" si="3"/>
        <v>3.5807077370058771E-3</v>
      </c>
      <c r="H13" s="24">
        <f t="shared" si="4"/>
        <v>3.5807077370058768E-2</v>
      </c>
      <c r="I13" s="32" t="s">
        <v>37</v>
      </c>
      <c r="J13" s="32"/>
      <c r="K13" s="60">
        <f t="shared" si="5"/>
        <v>11.636433277156426</v>
      </c>
      <c r="L13" s="55">
        <f t="shared" si="6"/>
        <v>0.15108796296296298</v>
      </c>
    </row>
    <row r="14" spans="1:12" x14ac:dyDescent="0.2">
      <c r="A14" s="28" t="s">
        <v>17</v>
      </c>
      <c r="B14" s="27">
        <v>7.6469907407407403E-2</v>
      </c>
      <c r="C14" s="27">
        <f t="shared" si="0"/>
        <v>7.6469907407407403E-2</v>
      </c>
      <c r="D14" s="31">
        <f t="shared" si="1"/>
        <v>0.15293981481481481</v>
      </c>
      <c r="E14" s="29">
        <v>21.0975</v>
      </c>
      <c r="F14" s="29">
        <f t="shared" si="2"/>
        <v>11.495535038595429</v>
      </c>
      <c r="G14" s="24">
        <f t="shared" si="3"/>
        <v>3.6245956823039412E-3</v>
      </c>
      <c r="H14" s="24">
        <f t="shared" si="4"/>
        <v>3.624595682303941E-2</v>
      </c>
      <c r="I14" s="32" t="s">
        <v>37</v>
      </c>
      <c r="J14" s="32"/>
      <c r="K14" s="60">
        <f t="shared" si="5"/>
        <v>11.495535038595429</v>
      </c>
      <c r="L14" s="55">
        <f t="shared" si="6"/>
        <v>0.15293981481481481</v>
      </c>
    </row>
    <row r="15" spans="1:12" x14ac:dyDescent="0.2">
      <c r="A15" s="28" t="s">
        <v>68</v>
      </c>
      <c r="B15" s="27">
        <v>7.7291666666666661E-2</v>
      </c>
      <c r="C15" s="27">
        <f t="shared" si="0"/>
        <v>7.7291666666666661E-2</v>
      </c>
      <c r="D15" s="31">
        <f t="shared" si="1"/>
        <v>0.15458333333333332</v>
      </c>
      <c r="E15" s="29">
        <v>21.0975</v>
      </c>
      <c r="F15" s="29">
        <f t="shared" si="2"/>
        <v>11.373315363881401</v>
      </c>
      <c r="G15" s="24">
        <f t="shared" si="3"/>
        <v>3.6635462337559739E-3</v>
      </c>
      <c r="H15" s="24">
        <f t="shared" si="4"/>
        <v>3.6635462337559738E-2</v>
      </c>
      <c r="I15" s="32" t="s">
        <v>37</v>
      </c>
      <c r="J15" s="32" t="s">
        <v>61</v>
      </c>
      <c r="K15" s="60">
        <f t="shared" si="5"/>
        <v>11.373315363881401</v>
      </c>
      <c r="L15" s="55">
        <f t="shared" si="6"/>
        <v>0.15458333333333332</v>
      </c>
    </row>
    <row r="16" spans="1:12" x14ac:dyDescent="0.2">
      <c r="A16" s="28" t="s">
        <v>46</v>
      </c>
      <c r="B16" s="31">
        <v>7.7291666666666661E-2</v>
      </c>
      <c r="C16" s="27">
        <f t="shared" si="0"/>
        <v>7.7291666666666661E-2</v>
      </c>
      <c r="D16" s="27">
        <f t="shared" si="1"/>
        <v>0.15458333333333332</v>
      </c>
      <c r="E16" s="29">
        <v>21.0975</v>
      </c>
      <c r="F16" s="29">
        <f t="shared" si="2"/>
        <v>11.373315363881401</v>
      </c>
      <c r="G16" s="24">
        <f t="shared" si="3"/>
        <v>3.6635462337559739E-3</v>
      </c>
      <c r="H16" s="24">
        <f t="shared" si="4"/>
        <v>3.6635462337559738E-2</v>
      </c>
      <c r="I16" s="32" t="s">
        <v>37</v>
      </c>
      <c r="J16" s="32"/>
      <c r="K16" s="60">
        <f t="shared" si="5"/>
        <v>11.373315363881401</v>
      </c>
      <c r="L16" s="55">
        <f t="shared" si="6"/>
        <v>0.15458333333333332</v>
      </c>
    </row>
    <row r="17" spans="1:12" x14ac:dyDescent="0.2">
      <c r="A17" s="28" t="s">
        <v>69</v>
      </c>
      <c r="B17" s="31">
        <v>7.8078703703703692E-2</v>
      </c>
      <c r="C17" s="27">
        <f t="shared" si="0"/>
        <v>7.8078703703703692E-2</v>
      </c>
      <c r="D17" s="27">
        <f t="shared" si="1"/>
        <v>0.15615740740740738</v>
      </c>
      <c r="E17" s="29">
        <v>21.0975</v>
      </c>
      <c r="F17" s="29">
        <f t="shared" si="2"/>
        <v>11.258671805514378</v>
      </c>
      <c r="G17" s="24">
        <f t="shared" si="3"/>
        <v>3.7008509872593289E-3</v>
      </c>
      <c r="H17" s="24">
        <f t="shared" si="4"/>
        <v>3.7008509872593291E-2</v>
      </c>
      <c r="I17" s="32" t="s">
        <v>37</v>
      </c>
      <c r="J17" s="32"/>
      <c r="K17" s="60">
        <f t="shared" si="5"/>
        <v>11.258671805514378</v>
      </c>
      <c r="L17" s="55">
        <f t="shared" si="6"/>
        <v>0.15615740740740738</v>
      </c>
    </row>
    <row r="18" spans="1:12" x14ac:dyDescent="0.2">
      <c r="A18" s="28" t="s">
        <v>14</v>
      </c>
      <c r="B18" s="31">
        <v>8.0428240740740745E-2</v>
      </c>
      <c r="C18" s="31">
        <f t="shared" si="0"/>
        <v>8.0428240740740745E-2</v>
      </c>
      <c r="D18" s="31">
        <f t="shared" si="1"/>
        <v>0.16085648148148149</v>
      </c>
      <c r="E18" s="29">
        <v>21.0975</v>
      </c>
      <c r="F18" s="29">
        <f t="shared" si="2"/>
        <v>10.929774068211252</v>
      </c>
      <c r="G18" s="24">
        <f t="shared" si="3"/>
        <v>3.8122166484531694E-3</v>
      </c>
      <c r="H18" s="24">
        <f t="shared" si="4"/>
        <v>3.8122166484531692E-2</v>
      </c>
      <c r="I18" s="32" t="s">
        <v>37</v>
      </c>
      <c r="J18" s="32"/>
      <c r="K18" s="60">
        <f t="shared" si="5"/>
        <v>10.929774068211252</v>
      </c>
      <c r="L18" s="55">
        <f t="shared" si="6"/>
        <v>0.16085648148148149</v>
      </c>
    </row>
    <row r="19" spans="1:12" x14ac:dyDescent="0.2">
      <c r="A19" s="28" t="s">
        <v>42</v>
      </c>
      <c r="B19" s="31">
        <v>8.1284722222222217E-2</v>
      </c>
      <c r="C19" s="27">
        <f t="shared" si="0"/>
        <v>8.1284722222222217E-2</v>
      </c>
      <c r="D19" s="27">
        <f t="shared" si="1"/>
        <v>0.16256944444444443</v>
      </c>
      <c r="E19" s="29">
        <v>21.0975</v>
      </c>
      <c r="F19" s="29">
        <f t="shared" si="2"/>
        <v>10.814609141392568</v>
      </c>
      <c r="G19" s="24">
        <f t="shared" si="3"/>
        <v>3.8528129978538791E-3</v>
      </c>
      <c r="H19" s="24">
        <f t="shared" si="4"/>
        <v>3.8528129978538793E-2</v>
      </c>
      <c r="I19" s="32" t="s">
        <v>37</v>
      </c>
      <c r="J19" s="32" t="s">
        <v>61</v>
      </c>
      <c r="K19" s="60">
        <f t="shared" si="5"/>
        <v>10.814609141392568</v>
      </c>
      <c r="L19" s="55">
        <f t="shared" si="6"/>
        <v>0.16256944444444443</v>
      </c>
    </row>
    <row r="20" spans="1:12" x14ac:dyDescent="0.2">
      <c r="A20" s="28" t="s">
        <v>70</v>
      </c>
      <c r="B20" s="31">
        <v>8.2372685185185188E-2</v>
      </c>
      <c r="C20" s="27">
        <f t="shared" si="0"/>
        <v>8.2372685185185188E-2</v>
      </c>
      <c r="D20" s="31">
        <f t="shared" si="1"/>
        <v>0.16474537037037038</v>
      </c>
      <c r="E20" s="29">
        <v>21.0975</v>
      </c>
      <c r="F20" s="29">
        <f t="shared" si="2"/>
        <v>10.67177181396656</v>
      </c>
      <c r="G20" s="24">
        <f t="shared" si="3"/>
        <v>3.9043813335791059E-3</v>
      </c>
      <c r="H20" s="24">
        <f t="shared" si="4"/>
        <v>3.9043813335791058E-2</v>
      </c>
      <c r="I20" s="32" t="s">
        <v>37</v>
      </c>
      <c r="J20" s="32" t="s">
        <v>61</v>
      </c>
      <c r="K20" s="60">
        <f t="shared" si="5"/>
        <v>10.67177181396656</v>
      </c>
      <c r="L20" s="55">
        <f t="shared" si="6"/>
        <v>0.16474537037037038</v>
      </c>
    </row>
    <row r="21" spans="1:12" x14ac:dyDescent="0.2">
      <c r="A21" s="28" t="s">
        <v>12</v>
      </c>
      <c r="B21" s="31">
        <v>8.245370370370371E-2</v>
      </c>
      <c r="C21" s="27">
        <f t="shared" si="0"/>
        <v>8.245370370370371E-2</v>
      </c>
      <c r="D21" s="31">
        <f t="shared" si="1"/>
        <v>0.16490740740740742</v>
      </c>
      <c r="E21" s="29">
        <v>21.0975</v>
      </c>
      <c r="F21" s="29">
        <f t="shared" si="2"/>
        <v>10.661285794497473</v>
      </c>
      <c r="G21" s="24">
        <f t="shared" si="3"/>
        <v>3.9082215287926866E-3</v>
      </c>
      <c r="H21" s="24">
        <f t="shared" si="4"/>
        <v>3.9082215287926866E-2</v>
      </c>
      <c r="I21" s="32" t="s">
        <v>37</v>
      </c>
      <c r="J21" s="32"/>
      <c r="K21" s="60">
        <f t="shared" si="5"/>
        <v>10.661285794497473</v>
      </c>
      <c r="L21" s="55">
        <f t="shared" si="6"/>
        <v>0.16490740740740742</v>
      </c>
    </row>
    <row r="22" spans="1:12" x14ac:dyDescent="0.2">
      <c r="A22" s="28" t="s">
        <v>43</v>
      </c>
      <c r="B22" s="31">
        <v>8.3726851851851858E-2</v>
      </c>
      <c r="C22" s="27">
        <f t="shared" si="0"/>
        <v>8.3726851851851858E-2</v>
      </c>
      <c r="D22" s="27">
        <f t="shared" si="1"/>
        <v>0.16745370370370372</v>
      </c>
      <c r="E22" s="29">
        <v>21.0975</v>
      </c>
      <c r="F22" s="29">
        <f t="shared" si="2"/>
        <v>10.499170583356372</v>
      </c>
      <c r="G22" s="24">
        <f t="shared" si="3"/>
        <v>3.9685674535775263E-3</v>
      </c>
      <c r="H22" s="24">
        <f t="shared" si="4"/>
        <v>3.9685674535775262E-2</v>
      </c>
      <c r="I22" s="32" t="s">
        <v>37</v>
      </c>
      <c r="J22" s="32"/>
      <c r="K22" s="60">
        <f t="shared" ref="K22" si="7">$B$2/B22*E22</f>
        <v>10.499170583356372</v>
      </c>
      <c r="L22" s="55">
        <f t="shared" ref="L22" si="8">$E$2/E22*B22</f>
        <v>0.16745370370370372</v>
      </c>
    </row>
    <row r="23" spans="1:12" x14ac:dyDescent="0.2">
      <c r="A23" s="28" t="s">
        <v>16</v>
      </c>
      <c r="B23" s="31">
        <v>8.9328703703703702E-2</v>
      </c>
      <c r="C23" s="27">
        <f t="shared" si="0"/>
        <v>8.9328703703703702E-2</v>
      </c>
      <c r="D23" s="27">
        <f t="shared" si="1"/>
        <v>0.1786574074074074</v>
      </c>
      <c r="E23" s="29">
        <v>21.0975</v>
      </c>
      <c r="F23" s="25">
        <f t="shared" si="2"/>
        <v>9.8407618554029526</v>
      </c>
      <c r="G23" s="24">
        <f t="shared" si="3"/>
        <v>4.2340895226308187E-3</v>
      </c>
      <c r="H23" s="24">
        <f t="shared" si="4"/>
        <v>4.2340895226308184E-2</v>
      </c>
      <c r="I23" s="32" t="s">
        <v>37</v>
      </c>
      <c r="J23" s="32"/>
      <c r="K23" s="60">
        <f t="shared" si="5"/>
        <v>9.8407618554029526</v>
      </c>
      <c r="L23" s="55">
        <f t="shared" si="6"/>
        <v>0.1786574074074074</v>
      </c>
    </row>
    <row r="24" spans="1:12" x14ac:dyDescent="0.2">
      <c r="A24" s="28" t="s">
        <v>138</v>
      </c>
      <c r="B24" s="31">
        <v>4.2986111111111114E-2</v>
      </c>
      <c r="C24" s="27">
        <f t="shared" si="0"/>
        <v>8.5556554638364785E-2</v>
      </c>
      <c r="D24" s="31">
        <f t="shared" si="1"/>
        <v>0.17111310927672957</v>
      </c>
      <c r="E24" s="29">
        <v>10.6</v>
      </c>
      <c r="F24" s="29">
        <f t="shared" si="2"/>
        <v>10.274636510500807</v>
      </c>
      <c r="G24" s="24">
        <f t="shared" si="3"/>
        <v>4.0552935010482183E-3</v>
      </c>
      <c r="H24" s="24">
        <f t="shared" si="4"/>
        <v>4.0552935010482183E-2</v>
      </c>
      <c r="I24" s="32" t="s">
        <v>37</v>
      </c>
      <c r="J24" s="32"/>
      <c r="K24" s="60">
        <f t="shared" si="5"/>
        <v>10.274636510500807</v>
      </c>
      <c r="L24" s="55">
        <f t="shared" si="6"/>
        <v>0.17111310927672957</v>
      </c>
    </row>
    <row r="25" spans="1:12" x14ac:dyDescent="0.2">
      <c r="A25" s="28" t="s">
        <v>76</v>
      </c>
      <c r="B25" s="31">
        <v>3.5856481481481482E-2</v>
      </c>
      <c r="C25" s="27">
        <f t="shared" si="0"/>
        <v>7.564821180555556E-2</v>
      </c>
      <c r="D25" s="27">
        <f t="shared" si="1"/>
        <v>0.15129642361111112</v>
      </c>
      <c r="E25" s="29">
        <v>10</v>
      </c>
      <c r="F25" s="29">
        <f t="shared" si="2"/>
        <v>11.620400258231117</v>
      </c>
      <c r="G25" s="24">
        <f t="shared" si="3"/>
        <v>3.5856481481481481E-3</v>
      </c>
      <c r="H25" s="24">
        <f t="shared" si="4"/>
        <v>3.5856481481481482E-2</v>
      </c>
      <c r="I25" s="32" t="s">
        <v>37</v>
      </c>
      <c r="J25" s="32"/>
      <c r="K25" s="60">
        <f t="shared" si="5"/>
        <v>11.620400258231117</v>
      </c>
      <c r="L25" s="55">
        <f t="shared" si="6"/>
        <v>0.15129642361111112</v>
      </c>
    </row>
    <row r="26" spans="1:12" x14ac:dyDescent="0.2">
      <c r="A26" s="28" t="s">
        <v>50</v>
      </c>
      <c r="B26" s="31">
        <v>9.1319444444444443E-3</v>
      </c>
      <c r="C26" s="27">
        <f t="shared" si="0"/>
        <v>6.4220399305555551E-2</v>
      </c>
      <c r="D26" s="27">
        <f t="shared" si="1"/>
        <v>0.1284407986111111</v>
      </c>
      <c r="E26" s="29">
        <v>3</v>
      </c>
      <c r="F26" s="29">
        <f t="shared" si="2"/>
        <v>13.688212927756654</v>
      </c>
      <c r="G26" s="24">
        <f t="shared" si="3"/>
        <v>3.0439814814814813E-3</v>
      </c>
      <c r="H26" s="24">
        <f t="shared" si="4"/>
        <v>3.0439814814814812E-2</v>
      </c>
      <c r="I26" s="32" t="s">
        <v>37</v>
      </c>
      <c r="J26" s="32"/>
      <c r="K26" s="60">
        <f t="shared" ref="K26" si="9">$B$2/B26*E26</f>
        <v>13.688212927756654</v>
      </c>
      <c r="L26" s="55">
        <f t="shared" ref="L26" si="10">$E$2/E26*B26</f>
        <v>0.1284407986111111</v>
      </c>
    </row>
    <row r="27" spans="1:12" x14ac:dyDescent="0.2">
      <c r="A27" s="28" t="s">
        <v>237</v>
      </c>
      <c r="B27" s="31">
        <v>9.3634259259259261E-3</v>
      </c>
      <c r="C27" s="27">
        <f t="shared" si="0"/>
        <v>6.5848292824074076E-2</v>
      </c>
      <c r="D27" s="27">
        <f t="shared" si="1"/>
        <v>0.13169658564814815</v>
      </c>
      <c r="E27" s="29">
        <v>3</v>
      </c>
      <c r="F27" s="29">
        <f t="shared" si="2"/>
        <v>13.349814585908529</v>
      </c>
      <c r="G27" s="24">
        <f t="shared" si="3"/>
        <v>3.121141975308642E-3</v>
      </c>
      <c r="H27" s="24">
        <f t="shared" si="4"/>
        <v>3.121141975308642E-2</v>
      </c>
      <c r="I27" s="32" t="s">
        <v>37</v>
      </c>
      <c r="J27" s="32"/>
      <c r="K27" s="60">
        <f t="shared" si="5"/>
        <v>13.349814585908529</v>
      </c>
      <c r="L27" s="55">
        <f t="shared" si="6"/>
        <v>0.13169658564814815</v>
      </c>
    </row>
    <row r="28" spans="1:12" x14ac:dyDescent="0.2">
      <c r="A28" s="28" t="s">
        <v>366</v>
      </c>
      <c r="B28" s="31">
        <v>9.6296296296296303E-3</v>
      </c>
      <c r="C28" s="27">
        <f t="shared" si="0"/>
        <v>6.7720370370370375E-2</v>
      </c>
      <c r="D28" s="27">
        <f t="shared" si="1"/>
        <v>0.13544074074074075</v>
      </c>
      <c r="E28" s="29">
        <v>3</v>
      </c>
      <c r="F28" s="29">
        <f t="shared" si="2"/>
        <v>12.98076923076923</v>
      </c>
      <c r="G28" s="24">
        <f t="shared" si="3"/>
        <v>3.2098765432098768E-3</v>
      </c>
      <c r="H28" s="24">
        <f t="shared" si="4"/>
        <v>3.2098765432098768E-2</v>
      </c>
      <c r="I28" s="32" t="s">
        <v>37</v>
      </c>
      <c r="J28" s="32"/>
      <c r="K28" s="60">
        <f t="shared" si="5"/>
        <v>12.98076923076923</v>
      </c>
      <c r="L28" s="55">
        <f t="shared" si="6"/>
        <v>0.13544074074074075</v>
      </c>
    </row>
    <row r="29" spans="1:12" x14ac:dyDescent="0.2">
      <c r="A29" s="28" t="s">
        <v>235</v>
      </c>
      <c r="B29" s="31">
        <v>2.4652777777777776E-3</v>
      </c>
      <c r="C29" s="27">
        <f t="shared" si="0"/>
        <v>5.2011197916666661E-2</v>
      </c>
      <c r="D29" s="27">
        <f t="shared" si="1"/>
        <v>0.10402239583333332</v>
      </c>
      <c r="E29" s="29">
        <v>1</v>
      </c>
      <c r="F29" s="29">
        <f t="shared" si="2"/>
        <v>16.901408450704224</v>
      </c>
      <c r="G29" s="24">
        <f t="shared" si="3"/>
        <v>2.4652777777777776E-3</v>
      </c>
      <c r="H29" s="24">
        <f t="shared" si="4"/>
        <v>2.4652777777777777E-2</v>
      </c>
      <c r="I29" s="32" t="s">
        <v>37</v>
      </c>
      <c r="J29" s="32"/>
      <c r="K29" s="60">
        <f t="shared" si="5"/>
        <v>16.901408450704224</v>
      </c>
      <c r="L29" s="55">
        <f t="shared" si="6"/>
        <v>0.10402239583333332</v>
      </c>
    </row>
    <row r="30" spans="1:12" x14ac:dyDescent="0.2">
      <c r="A30" s="28" t="s">
        <v>80</v>
      </c>
      <c r="B30" s="31">
        <v>2.5694444444444445E-3</v>
      </c>
      <c r="C30" s="27">
        <f t="shared" si="0"/>
        <v>5.4208854166666667E-2</v>
      </c>
      <c r="D30" s="27">
        <f t="shared" si="1"/>
        <v>0.10841770833333333</v>
      </c>
      <c r="E30" s="29">
        <v>1</v>
      </c>
      <c r="F30" s="29">
        <f t="shared" si="2"/>
        <v>16.216216216216214</v>
      </c>
      <c r="G30" s="24">
        <f t="shared" si="3"/>
        <v>2.5694444444444445E-3</v>
      </c>
      <c r="H30" s="24">
        <f t="shared" si="4"/>
        <v>2.5694444444444443E-2</v>
      </c>
      <c r="I30" s="32" t="s">
        <v>37</v>
      </c>
      <c r="J30" s="32"/>
      <c r="K30" s="60">
        <f t="shared" si="5"/>
        <v>16.216216216216214</v>
      </c>
      <c r="L30" s="55">
        <f t="shared" si="6"/>
        <v>0.10841770833333333</v>
      </c>
    </row>
    <row r="31" spans="1:12" x14ac:dyDescent="0.2">
      <c r="A31" s="28" t="s">
        <v>51</v>
      </c>
      <c r="B31" s="31">
        <v>2.7314814814814819E-3</v>
      </c>
      <c r="C31" s="27">
        <f t="shared" si="0"/>
        <v>5.7627430555555567E-2</v>
      </c>
      <c r="D31" s="27">
        <f t="shared" si="1"/>
        <v>0.11525486111111113</v>
      </c>
      <c r="E31" s="29">
        <v>1</v>
      </c>
      <c r="F31" s="29">
        <f t="shared" si="2"/>
        <v>15.25423728813559</v>
      </c>
      <c r="G31" s="24">
        <f t="shared" si="3"/>
        <v>2.7314814814814819E-3</v>
      </c>
      <c r="H31" s="24">
        <f t="shared" si="4"/>
        <v>2.731481481481482E-2</v>
      </c>
      <c r="I31" s="32" t="s">
        <v>37</v>
      </c>
      <c r="J31" s="32"/>
      <c r="K31" s="60">
        <f t="shared" si="5"/>
        <v>15.25423728813559</v>
      </c>
      <c r="L31" s="55">
        <f t="shared" si="6"/>
        <v>0.11525486111111113</v>
      </c>
    </row>
    <row r="32" spans="1:12" x14ac:dyDescent="0.2">
      <c r="A32" s="28" t="s">
        <v>236</v>
      </c>
      <c r="B32" s="31">
        <v>2.8240740740740739E-3</v>
      </c>
      <c r="C32" s="27">
        <f t="shared" si="0"/>
        <v>5.9580902777777778E-2</v>
      </c>
      <c r="D32" s="27">
        <f t="shared" si="1"/>
        <v>0.11916180555555556</v>
      </c>
      <c r="E32" s="29">
        <v>1</v>
      </c>
      <c r="F32" s="29">
        <f t="shared" si="2"/>
        <v>14.754098360655737</v>
      </c>
      <c r="G32" s="24">
        <f t="shared" si="3"/>
        <v>2.8240740740740739E-3</v>
      </c>
      <c r="H32" s="24">
        <f t="shared" si="4"/>
        <v>2.824074074074074E-2</v>
      </c>
      <c r="I32" s="32" t="s">
        <v>37</v>
      </c>
      <c r="J32" s="32"/>
      <c r="K32" s="60">
        <f t="shared" si="5"/>
        <v>14.754098360655737</v>
      </c>
      <c r="L32" s="55">
        <f t="shared" si="6"/>
        <v>0.11916180555555556</v>
      </c>
    </row>
    <row r="33" spans="1:12" x14ac:dyDescent="0.2">
      <c r="A33" s="28" t="s">
        <v>52</v>
      </c>
      <c r="B33" s="31">
        <v>1.6203703703703703E-4</v>
      </c>
      <c r="C33" s="27">
        <f t="shared" si="0"/>
        <v>3.4185763888888887E-2</v>
      </c>
      <c r="D33" s="27">
        <f t="shared" si="1"/>
        <v>6.8371527777777774E-2</v>
      </c>
      <c r="E33" s="29">
        <v>0.1</v>
      </c>
      <c r="F33" s="29">
        <f t="shared" si="2"/>
        <v>25.714285714285712</v>
      </c>
      <c r="G33" s="24">
        <f t="shared" si="3"/>
        <v>1.6203703703703703E-3</v>
      </c>
      <c r="H33" s="24">
        <f t="shared" si="4"/>
        <v>1.6203703703703703E-2</v>
      </c>
      <c r="I33" s="32" t="s">
        <v>37</v>
      </c>
      <c r="J33" s="32"/>
      <c r="K33" s="60">
        <f t="shared" si="5"/>
        <v>25.714285714285712</v>
      </c>
      <c r="L33" s="55">
        <f t="shared" si="6"/>
        <v>6.8371527777777774E-2</v>
      </c>
    </row>
  </sheetData>
  <sortState xmlns:xlrd2="http://schemas.microsoft.com/office/spreadsheetml/2017/richdata2" ref="A3:J33">
    <sortCondition descending="1" ref="E3:E33"/>
    <sortCondition ref="B3:B33"/>
  </sortState>
  <phoneticPr fontId="0" type="noConversion"/>
  <conditionalFormatting sqref="D1 D3:D65542">
    <cfRule type="cellIs" dxfId="275" priority="4" stopIfTrue="1" operator="between">
      <formula>0</formula>
      <formula>0.166655092592593</formula>
    </cfRule>
    <cfRule type="cellIs" dxfId="274" priority="5" stopIfTrue="1" operator="between">
      <formula>0.166666666666667</formula>
      <formula>0.208321759259259</formula>
    </cfRule>
    <cfRule type="cellIs" dxfId="273" priority="6" stopIfTrue="1" operator="between">
      <formula>0.208333333333333</formula>
      <formula>4.16665509259259</formula>
    </cfRule>
  </conditionalFormatting>
  <conditionalFormatting sqref="A1 F1:F1048576">
    <cfRule type="cellIs" dxfId="272" priority="7" stopIfTrue="1" operator="between">
      <formula>0</formula>
      <formula>9.999</formula>
    </cfRule>
    <cfRule type="cellIs" dxfId="271" priority="8" stopIfTrue="1" operator="between">
      <formula>10</formula>
      <formula>10.999</formula>
    </cfRule>
    <cfRule type="cellIs" dxfId="270" priority="9" stopIfTrue="1" operator="between">
      <formula>11</formula>
      <formula>99.999</formula>
    </cfRule>
  </conditionalFormatting>
  <conditionalFormatting sqref="B1 B3:B65542">
    <cfRule type="cellIs" dxfId="269" priority="10" stopIfTrue="1" operator="between">
      <formula>0</formula>
      <formula>0.0416550925925926</formula>
    </cfRule>
    <cfRule type="cellIs" dxfId="268" priority="11" stopIfTrue="1" operator="between">
      <formula>0.0416666666666667</formula>
      <formula>0.0833217592592593</formula>
    </cfRule>
    <cfRule type="cellIs" dxfId="267" priority="12" stopIfTrue="1" operator="between">
      <formula>0.0833333333333333</formula>
      <formula>4.16665509259259</formula>
    </cfRule>
  </conditionalFormatting>
  <conditionalFormatting sqref="E3:E65542">
    <cfRule type="cellIs" dxfId="266" priority="13" stopIfTrue="1" operator="between">
      <formula>0</formula>
      <formula>19.999</formula>
    </cfRule>
    <cfRule type="cellIs" dxfId="265" priority="14" stopIfTrue="1" operator="between">
      <formula>20</formula>
      <formula>29.999</formula>
    </cfRule>
    <cfRule type="cellIs" dxfId="264" priority="15" stopIfTrue="1" operator="between">
      <formula>30</formula>
      <formula>99.999</formula>
    </cfRule>
  </conditionalFormatting>
  <conditionalFormatting sqref="C1:C1048576">
    <cfRule type="cellIs" dxfId="263" priority="16" stopIfTrue="1" operator="between">
      <formula>0</formula>
      <formula>0.0624884259259259</formula>
    </cfRule>
    <cfRule type="cellIs" dxfId="262" priority="17" stopIfTrue="1" operator="between">
      <formula>0.0625</formula>
      <formula>0.0763773148148148</formula>
    </cfRule>
    <cfRule type="cellIs" dxfId="261" priority="18" stopIfTrue="1" operator="between">
      <formula>0.0763888888888889</formula>
      <formula>4.16665509259259</formula>
    </cfRule>
  </conditionalFormatting>
  <conditionalFormatting sqref="G1:G1048576">
    <cfRule type="cellIs" dxfId="260" priority="19" stopIfTrue="1" operator="between">
      <formula>0</formula>
      <formula>0.00347210648148148</formula>
    </cfRule>
    <cfRule type="cellIs" dxfId="259" priority="20" stopIfTrue="1" operator="between">
      <formula>0.00347222222222222</formula>
      <formula>0.00395821759259259</formula>
    </cfRule>
    <cfRule type="cellIs" dxfId="258" priority="21" stopIfTrue="1" operator="between">
      <formula>"00:05:42:00"</formula>
      <formula>"99:59:59:99"</formula>
    </cfRule>
  </conditionalFormatting>
  <conditionalFormatting sqref="H10:J10 H4:J5 J1 J3:J21 H1:I21 H22:J1048576">
    <cfRule type="cellIs" dxfId="257" priority="22" stopIfTrue="1" operator="between">
      <formula>0</formula>
      <formula>0.0347221064814815</formula>
    </cfRule>
    <cfRule type="cellIs" dxfId="256" priority="23" stopIfTrue="1" operator="between">
      <formula>0.0347222222222222</formula>
      <formula>0.0416665509259259</formula>
    </cfRule>
    <cfRule type="cellIs" dxfId="255" priority="24" stopIfTrue="1" operator="between">
      <formula>0.0416666666666667</formula>
      <formula>4.16666655092593</formula>
    </cfRule>
  </conditionalFormatting>
  <conditionalFormatting sqref="E1">
    <cfRule type="cellIs" dxfId="254" priority="1" stopIfTrue="1" operator="between">
      <formula>0</formula>
      <formula>0.0416550925925926</formula>
    </cfRule>
    <cfRule type="cellIs" dxfId="253" priority="2" stopIfTrue="1" operator="between">
      <formula>0.0416666666666667</formula>
      <formula>0.0833217592592593</formula>
    </cfRule>
    <cfRule type="cellIs" dxfId="252" priority="3" stopIfTrue="1" operator="between">
      <formula>0.0833333333333333</formula>
      <formula>"99:99:59"</formula>
    </cfRule>
  </conditionalFormatting>
  <hyperlinks>
    <hyperlink ref="I7" r:id="rId1" xr:uid="{00000000-0004-0000-0000-000000000000}"/>
    <hyperlink ref="I8" r:id="rId2" xr:uid="{00000000-0004-0000-0000-000001000000}"/>
    <hyperlink ref="I21" r:id="rId3" xr:uid="{00000000-0004-0000-0000-000002000000}"/>
    <hyperlink ref="I23" r:id="rId4" xr:uid="{00000000-0004-0000-0000-000003000000}"/>
    <hyperlink ref="I12" r:id="rId5" xr:uid="{00000000-0004-0000-0000-000004000000}"/>
    <hyperlink ref="I14" r:id="rId6" xr:uid="{00000000-0004-0000-0000-000005000000}"/>
    <hyperlink ref="I9" r:id="rId7" xr:uid="{00000000-0004-0000-0000-000006000000}"/>
    <hyperlink ref="I18" r:id="rId8" xr:uid="{00000000-0004-0000-0000-000007000000}"/>
    <hyperlink ref="I19" r:id="rId9" xr:uid="{00000000-0004-0000-0000-000008000000}"/>
    <hyperlink ref="I22" r:id="rId10" xr:uid="{00000000-0004-0000-0000-000009000000}"/>
    <hyperlink ref="I16" r:id="rId11" xr:uid="{00000000-0004-0000-0000-00000A000000}"/>
    <hyperlink ref="I26" r:id="rId12" xr:uid="{00000000-0004-0000-0000-00000B000000}"/>
    <hyperlink ref="I31" r:id="rId13" xr:uid="{00000000-0004-0000-0000-00000C000000}"/>
    <hyperlink ref="I33" r:id="rId14" xr:uid="{00000000-0004-0000-0000-00000D000000}"/>
    <hyperlink ref="I4" r:id="rId15" location="Weltbestenliste" xr:uid="{00000000-0004-0000-0000-00000E000000}"/>
    <hyperlink ref="I15" r:id="rId16" xr:uid="{00000000-0004-0000-0000-00000F000000}"/>
    <hyperlink ref="I17" r:id="rId17" xr:uid="{00000000-0004-0000-0000-000010000000}"/>
    <hyperlink ref="I20" r:id="rId18" xr:uid="{00000000-0004-0000-0000-000011000000}"/>
    <hyperlink ref="I6" r:id="rId19" xr:uid="{00000000-0004-0000-0000-000012000000}"/>
    <hyperlink ref="I25" r:id="rId20" xr:uid="{00000000-0004-0000-0000-000013000000}"/>
    <hyperlink ref="I30" r:id="rId21" xr:uid="{00000000-0004-0000-0000-000014000000}"/>
    <hyperlink ref="I24" r:id="rId22" xr:uid="{00000000-0004-0000-0000-000015000000}"/>
    <hyperlink ref="J15" r:id="rId23" xr:uid="{00000000-0004-0000-0000-000016000000}"/>
    <hyperlink ref="J12" r:id="rId24" xr:uid="{00000000-0004-0000-0000-000017000000}"/>
    <hyperlink ref="J19" r:id="rId25" xr:uid="{00000000-0004-0000-0000-000018000000}"/>
    <hyperlink ref="J7" r:id="rId26" xr:uid="{00000000-0004-0000-0000-000019000000}"/>
    <hyperlink ref="J11" r:id="rId27" xr:uid="{00000000-0004-0000-0000-00001A000000}"/>
    <hyperlink ref="J6" r:id="rId28" xr:uid="{00000000-0004-0000-0000-00001B000000}"/>
    <hyperlink ref="J20" r:id="rId29" xr:uid="{00000000-0004-0000-0000-00001C000000}"/>
    <hyperlink ref="I10" r:id="rId30" xr:uid="{00000000-0004-0000-0000-00001D000000}"/>
    <hyperlink ref="I11" r:id="rId31" xr:uid="{00000000-0004-0000-0000-00001E000000}"/>
    <hyperlink ref="I3" r:id="rId32" location="Weltbestenliste" xr:uid="{00000000-0004-0000-0000-00001F000000}"/>
    <hyperlink ref="J10" r:id="rId33" xr:uid="{00000000-0004-0000-0000-000020000000}"/>
    <hyperlink ref="I5" r:id="rId34" xr:uid="{00000000-0004-0000-0000-000021000000}"/>
    <hyperlink ref="J5" r:id="rId35" xr:uid="{00000000-0004-0000-0000-000022000000}"/>
    <hyperlink ref="I29" r:id="rId36" xr:uid="{00000000-0004-0000-0000-000023000000}"/>
    <hyperlink ref="I32" r:id="rId37" xr:uid="{00000000-0004-0000-0000-000024000000}"/>
    <hyperlink ref="I27" r:id="rId38" xr:uid="{00000000-0004-0000-0000-000025000000}"/>
    <hyperlink ref="I13" r:id="rId39" xr:uid="{00000000-0004-0000-0000-000026000000}"/>
    <hyperlink ref="I28" r:id="rId40" xr:uid="{00000000-0004-0000-0000-000027000000}"/>
  </hyperlinks>
  <pageMargins left="0.78740157499999996" right="0.78740157499999996" top="0.984251969" bottom="0.984251969" header="0.4921259845" footer="0.4921259845"/>
  <pageSetup paperSize="9" orientation="portrait" horizontalDpi="4294967293" r:id="rId41"/>
  <headerFooter alignWithMargins="0"/>
  <legacyDrawing r:id="rId4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Q34"/>
  <sheetViews>
    <sheetView workbookViewId="0"/>
  </sheetViews>
  <sheetFormatPr baseColWidth="10" defaultColWidth="11.42578125" defaultRowHeight="12.75" x14ac:dyDescent="0.2"/>
  <cols>
    <col min="1" max="1" width="17.5703125" customWidth="1"/>
    <col min="3" max="3" width="14" bestFit="1" customWidth="1"/>
    <col min="8" max="8" width="15.140625" style="21" customWidth="1"/>
    <col min="9" max="9" width="8.140625" style="20" bestFit="1" customWidth="1"/>
    <col min="17" max="17" width="14.140625" bestFit="1" customWidth="1"/>
  </cols>
  <sheetData>
    <row r="1" spans="1:17" ht="15.75" x14ac:dyDescent="0.25">
      <c r="A1" s="133" t="s">
        <v>29</v>
      </c>
      <c r="B1" s="133"/>
      <c r="C1" s="133"/>
      <c r="D1" s="133"/>
      <c r="E1" s="133"/>
      <c r="F1" s="133"/>
      <c r="G1" s="132" t="s">
        <v>140</v>
      </c>
      <c r="H1" s="8">
        <v>3.4722222222222224E-4</v>
      </c>
    </row>
    <row r="2" spans="1:17" x14ac:dyDescent="0.2">
      <c r="G2" s="132" t="s">
        <v>6</v>
      </c>
      <c r="H2" s="8">
        <v>4.1666666666666664E-2</v>
      </c>
      <c r="I2" s="8"/>
    </row>
    <row r="3" spans="1:17" ht="15.75" x14ac:dyDescent="0.25">
      <c r="A3" s="230" t="s">
        <v>30</v>
      </c>
      <c r="B3" s="230"/>
      <c r="C3" s="230"/>
      <c r="D3" s="230"/>
      <c r="E3" s="230"/>
      <c r="F3" s="230"/>
      <c r="G3" s="230"/>
      <c r="H3" s="231"/>
    </row>
    <row r="4" spans="1:17" s="4" customFormat="1" ht="16.5" thickBot="1" x14ac:dyDescent="0.3">
      <c r="A4" s="17" t="s">
        <v>20</v>
      </c>
      <c r="B4" s="16" t="s">
        <v>24</v>
      </c>
      <c r="C4" s="16" t="s">
        <v>31</v>
      </c>
      <c r="D4" s="16" t="s">
        <v>25</v>
      </c>
      <c r="E4" s="16" t="s">
        <v>26</v>
      </c>
      <c r="F4" s="16" t="s">
        <v>27</v>
      </c>
      <c r="G4" s="16" t="s">
        <v>28</v>
      </c>
      <c r="H4" s="16" t="s">
        <v>33</v>
      </c>
      <c r="I4" s="7"/>
    </row>
    <row r="5" spans="1:17" ht="16.5" thickBot="1" x14ac:dyDescent="0.3">
      <c r="A5" s="38">
        <v>2.1990740740740742E-3</v>
      </c>
      <c r="B5" s="15">
        <f t="shared" ref="B5:B13" si="0">A5/10</f>
        <v>2.1990740740740743E-4</v>
      </c>
      <c r="C5" s="15">
        <f t="shared" ref="C5:C13" si="1">A5/2</f>
        <v>1.0995370370370371E-3</v>
      </c>
      <c r="D5" s="15">
        <f t="shared" ref="D5:D13" si="2">A5*5</f>
        <v>1.0995370370370371E-2</v>
      </c>
      <c r="E5" s="15">
        <f t="shared" ref="E5:E13" si="3">A5*10</f>
        <v>2.1990740740740741E-2</v>
      </c>
      <c r="F5" s="15">
        <f>A5*21.0975</f>
        <v>4.6394965277777783E-2</v>
      </c>
      <c r="G5" s="15">
        <f t="shared" ref="G5:G13" si="4">A5*42.195</f>
        <v>9.2789930555555566E-2</v>
      </c>
      <c r="H5" s="19">
        <f>H2/A5</f>
        <v>18.94736842105263</v>
      </c>
    </row>
    <row r="6" spans="1:17" ht="15.75" x14ac:dyDescent="0.25">
      <c r="A6" s="18">
        <f>A5+H1</f>
        <v>2.5462962962962965E-3</v>
      </c>
      <c r="B6" s="15">
        <f t="shared" si="0"/>
        <v>2.5462962962962966E-4</v>
      </c>
      <c r="C6" s="15">
        <f t="shared" si="1"/>
        <v>1.2731481481481483E-3</v>
      </c>
      <c r="D6" s="15">
        <f t="shared" si="2"/>
        <v>1.2731481481481483E-2</v>
      </c>
      <c r="E6" s="15">
        <f t="shared" si="3"/>
        <v>2.5462962962962965E-2</v>
      </c>
      <c r="F6" s="15">
        <f t="shared" ref="F6:F13" si="5">A6*21.0975</f>
        <v>5.3720486111111118E-2</v>
      </c>
      <c r="G6" s="15">
        <f t="shared" si="4"/>
        <v>0.10744097222222224</v>
      </c>
      <c r="H6" s="19">
        <f>H2/A6</f>
        <v>16.36363636363636</v>
      </c>
    </row>
    <row r="7" spans="1:17" ht="15.75" x14ac:dyDescent="0.25">
      <c r="A7" s="18">
        <f>A6+H1</f>
        <v>2.8935185185185188E-3</v>
      </c>
      <c r="B7" s="15">
        <f t="shared" si="0"/>
        <v>2.8935185185185189E-4</v>
      </c>
      <c r="C7" s="15">
        <f t="shared" si="1"/>
        <v>1.4467592592592594E-3</v>
      </c>
      <c r="D7" s="15">
        <f t="shared" si="2"/>
        <v>1.4467592592592594E-2</v>
      </c>
      <c r="E7" s="15">
        <f t="shared" si="3"/>
        <v>2.8935185185185189E-2</v>
      </c>
      <c r="F7" s="15">
        <f t="shared" si="5"/>
        <v>6.1046006944444453E-2</v>
      </c>
      <c r="G7" s="15">
        <f t="shared" si="4"/>
        <v>0.12209201388888891</v>
      </c>
      <c r="H7" s="19">
        <f>H2/A7</f>
        <v>14.399999999999999</v>
      </c>
    </row>
    <row r="8" spans="1:17" ht="15.75" x14ac:dyDescent="0.25">
      <c r="A8" s="18">
        <f>A7+H1</f>
        <v>3.2407407407407411E-3</v>
      </c>
      <c r="B8" s="15">
        <f t="shared" si="0"/>
        <v>3.2407407407407412E-4</v>
      </c>
      <c r="C8" s="15">
        <f t="shared" si="1"/>
        <v>1.6203703703703705E-3</v>
      </c>
      <c r="D8" s="15">
        <f t="shared" si="2"/>
        <v>1.6203703703703706E-2</v>
      </c>
      <c r="E8" s="15">
        <f t="shared" si="3"/>
        <v>3.2407407407407413E-2</v>
      </c>
      <c r="F8" s="15">
        <f t="shared" si="5"/>
        <v>6.8371527777777788E-2</v>
      </c>
      <c r="G8" s="15">
        <f t="shared" si="4"/>
        <v>0.13674305555555558</v>
      </c>
      <c r="H8" s="19">
        <f>H2/A8</f>
        <v>12.857142857142856</v>
      </c>
    </row>
    <row r="9" spans="1:17" ht="15.75" x14ac:dyDescent="0.25">
      <c r="A9" s="18">
        <f>A8+H1</f>
        <v>3.5879629629629634E-3</v>
      </c>
      <c r="B9" s="15">
        <f t="shared" si="0"/>
        <v>3.5879629629629635E-4</v>
      </c>
      <c r="C9" s="15">
        <f t="shared" si="1"/>
        <v>1.7939814814814817E-3</v>
      </c>
      <c r="D9" s="15">
        <f t="shared" si="2"/>
        <v>1.7939814814814818E-2</v>
      </c>
      <c r="E9" s="15">
        <f t="shared" si="3"/>
        <v>3.5879629629629636E-2</v>
      </c>
      <c r="F9" s="15">
        <f t="shared" si="5"/>
        <v>7.5697048611111123E-2</v>
      </c>
      <c r="G9" s="15">
        <f t="shared" si="4"/>
        <v>0.15139409722222225</v>
      </c>
      <c r="H9" s="19">
        <f>H2/A9</f>
        <v>11.61290322580645</v>
      </c>
    </row>
    <row r="10" spans="1:17" ht="15.75" x14ac:dyDescent="0.25">
      <c r="A10" s="18">
        <f>A9+H1</f>
        <v>3.9351851851851857E-3</v>
      </c>
      <c r="B10" s="15">
        <f t="shared" si="0"/>
        <v>3.9351851851851858E-4</v>
      </c>
      <c r="C10" s="15">
        <f t="shared" si="1"/>
        <v>1.9675925925925928E-3</v>
      </c>
      <c r="D10" s="15">
        <f t="shared" si="2"/>
        <v>1.967592592592593E-2</v>
      </c>
      <c r="E10" s="15">
        <f t="shared" si="3"/>
        <v>3.935185185185186E-2</v>
      </c>
      <c r="F10" s="15">
        <f t="shared" si="5"/>
        <v>8.3022569444444458E-2</v>
      </c>
      <c r="G10" s="15">
        <f t="shared" si="4"/>
        <v>0.16604513888888892</v>
      </c>
      <c r="H10" s="19">
        <f>H2/A10</f>
        <v>10.588235294117645</v>
      </c>
    </row>
    <row r="11" spans="1:17" ht="15.75" x14ac:dyDescent="0.25">
      <c r="A11" s="18">
        <f>A10+H1</f>
        <v>4.2824074074074075E-3</v>
      </c>
      <c r="B11" s="15">
        <f t="shared" si="0"/>
        <v>4.2824074074074075E-4</v>
      </c>
      <c r="C11" s="15">
        <f t="shared" si="1"/>
        <v>2.1412037037037038E-3</v>
      </c>
      <c r="D11" s="15">
        <f t="shared" si="2"/>
        <v>2.1412037037037038E-2</v>
      </c>
      <c r="E11" s="15">
        <f t="shared" si="3"/>
        <v>4.2824074074074077E-2</v>
      </c>
      <c r="F11" s="15">
        <f t="shared" si="5"/>
        <v>9.0348090277777779E-2</v>
      </c>
      <c r="G11" s="15">
        <f t="shared" si="4"/>
        <v>0.18069618055555556</v>
      </c>
      <c r="H11" s="19">
        <f>H2/A11</f>
        <v>9.7297297297297298</v>
      </c>
    </row>
    <row r="12" spans="1:17" ht="15.75" x14ac:dyDescent="0.25">
      <c r="A12" s="18">
        <f>A11+H1</f>
        <v>4.6296296296296294E-3</v>
      </c>
      <c r="B12" s="15">
        <f t="shared" si="0"/>
        <v>4.6296296296296293E-4</v>
      </c>
      <c r="C12" s="15">
        <f t="shared" si="1"/>
        <v>2.3148148148148147E-3</v>
      </c>
      <c r="D12" s="15">
        <f t="shared" si="2"/>
        <v>2.3148148148148147E-2</v>
      </c>
      <c r="E12" s="15">
        <f t="shared" si="3"/>
        <v>4.6296296296296294E-2</v>
      </c>
      <c r="F12" s="15">
        <f t="shared" si="5"/>
        <v>9.76736111111111E-2</v>
      </c>
      <c r="G12" s="15">
        <f t="shared" si="4"/>
        <v>0.1953472222222222</v>
      </c>
      <c r="H12" s="19">
        <f>H2/A12</f>
        <v>9</v>
      </c>
    </row>
    <row r="13" spans="1:17" ht="15.75" x14ac:dyDescent="0.25">
      <c r="A13" s="18">
        <f>A12+H1</f>
        <v>4.9768518518518512E-3</v>
      </c>
      <c r="B13" s="15">
        <f t="shared" si="0"/>
        <v>4.976851851851851E-4</v>
      </c>
      <c r="C13" s="15">
        <f t="shared" si="1"/>
        <v>2.4884259259259256E-3</v>
      </c>
      <c r="D13" s="15">
        <f t="shared" si="2"/>
        <v>2.4884259259259255E-2</v>
      </c>
      <c r="E13" s="15">
        <f t="shared" si="3"/>
        <v>4.9768518518518511E-2</v>
      </c>
      <c r="F13" s="15">
        <f t="shared" si="5"/>
        <v>0.10499913194444443</v>
      </c>
      <c r="G13" s="15">
        <f t="shared" si="4"/>
        <v>0.20999826388888887</v>
      </c>
      <c r="H13" s="19">
        <f>H2/A13</f>
        <v>8.3720930232558146</v>
      </c>
    </row>
    <row r="15" spans="1:17" ht="15.75" x14ac:dyDescent="0.25">
      <c r="A15" s="230" t="s">
        <v>45</v>
      </c>
      <c r="B15" s="230"/>
      <c r="C15" s="230"/>
      <c r="D15" s="230"/>
      <c r="E15" s="230"/>
      <c r="F15" s="230"/>
      <c r="G15" s="230"/>
      <c r="H15" s="231"/>
      <c r="J15" s="230" t="s">
        <v>141</v>
      </c>
      <c r="K15" s="230"/>
      <c r="L15" s="230"/>
      <c r="M15" s="230"/>
      <c r="N15" s="230"/>
      <c r="O15" s="230"/>
      <c r="P15" s="230"/>
      <c r="Q15" s="231"/>
    </row>
    <row r="16" spans="1:17" ht="16.5" thickBot="1" x14ac:dyDescent="0.3">
      <c r="A16" s="17" t="s">
        <v>20</v>
      </c>
      <c r="B16" s="16" t="s">
        <v>24</v>
      </c>
      <c r="C16" s="16" t="s">
        <v>31</v>
      </c>
      <c r="D16" s="16" t="s">
        <v>25</v>
      </c>
      <c r="E16" s="16" t="s">
        <v>26</v>
      </c>
      <c r="F16" s="16" t="s">
        <v>27</v>
      </c>
      <c r="G16" s="16" t="s">
        <v>28</v>
      </c>
      <c r="H16" s="16" t="s">
        <v>33</v>
      </c>
      <c r="J16" s="17" t="s">
        <v>20</v>
      </c>
      <c r="K16" s="16" t="s">
        <v>24</v>
      </c>
      <c r="L16" s="16" t="s">
        <v>31</v>
      </c>
      <c r="M16" s="16" t="s">
        <v>25</v>
      </c>
      <c r="N16" s="16" t="s">
        <v>26</v>
      </c>
      <c r="O16" s="16" t="s">
        <v>27</v>
      </c>
      <c r="P16" s="16" t="s">
        <v>28</v>
      </c>
      <c r="Q16" s="16" t="s">
        <v>33</v>
      </c>
    </row>
    <row r="17" spans="1:17" ht="16.5" thickBot="1" x14ac:dyDescent="0.3">
      <c r="A17" s="36">
        <f>G17/42.195</f>
        <v>3.9496407771677355E-3</v>
      </c>
      <c r="B17" s="15">
        <f>C17/5</f>
        <v>3.9496407771677354E-4</v>
      </c>
      <c r="C17" s="15">
        <f>D17/10</f>
        <v>1.9748203885838677E-3</v>
      </c>
      <c r="D17" s="15">
        <f>E17/2</f>
        <v>1.9748203885838676E-2</v>
      </c>
      <c r="E17" s="15">
        <f>G17/4.2195</f>
        <v>3.9496407771677351E-2</v>
      </c>
      <c r="F17" s="15">
        <f>G17/2</f>
        <v>8.3327546296296295E-2</v>
      </c>
      <c r="G17" s="35">
        <v>0.16665509259259259</v>
      </c>
      <c r="H17" s="19">
        <f>H2/A17</f>
        <v>10.549482602958538</v>
      </c>
      <c r="J17" s="36">
        <f>P17/42.195</f>
        <v>2.9618877083031603E-3</v>
      </c>
      <c r="K17" s="15">
        <f>L17/5</f>
        <v>2.9618877083031604E-4</v>
      </c>
      <c r="L17" s="15">
        <f>M17/10</f>
        <v>1.4809438541515802E-3</v>
      </c>
      <c r="M17" s="15">
        <f>N17/2</f>
        <v>1.4809438541515802E-2</v>
      </c>
      <c r="N17" s="15">
        <f>P17/4.2195</f>
        <v>2.9618877083031604E-2</v>
      </c>
      <c r="O17" s="35">
        <v>6.2488425925925926E-2</v>
      </c>
      <c r="P17" s="15">
        <f>O17*2</f>
        <v>0.12497685185185185</v>
      </c>
      <c r="Q17" s="19">
        <f>H2/J17</f>
        <v>14.067605112057787</v>
      </c>
    </row>
    <row r="18" spans="1:17" ht="16.5" thickBot="1" x14ac:dyDescent="0.3">
      <c r="A18" s="37">
        <f>G18/42.195</f>
        <v>4.2302493274172384E-3</v>
      </c>
      <c r="B18" s="15">
        <f>C18/5</f>
        <v>4.2302493274172384E-4</v>
      </c>
      <c r="C18" s="15">
        <f>D18/10</f>
        <v>2.1151246637086192E-3</v>
      </c>
      <c r="D18" s="15">
        <f>E18/2</f>
        <v>2.1151246637086191E-2</v>
      </c>
      <c r="E18" s="15">
        <f>G18/4.2195</f>
        <v>4.2302493274172383E-2</v>
      </c>
      <c r="F18" s="15">
        <f>G18/2</f>
        <v>8.924768518518518E-2</v>
      </c>
      <c r="G18" s="35">
        <v>0.17849537037037036</v>
      </c>
      <c r="H18" s="19">
        <f>H2/A18</f>
        <v>9.8496952405654259</v>
      </c>
      <c r="J18" s="37">
        <f>P18/42.195</f>
        <v>3.1264675031709046E-3</v>
      </c>
      <c r="K18" s="15">
        <f>L18/5</f>
        <v>3.1264675031709044E-4</v>
      </c>
      <c r="L18" s="15">
        <f>M18/10</f>
        <v>1.5632337515854521E-3</v>
      </c>
      <c r="M18" s="15">
        <f>N18/2</f>
        <v>1.5632337515854522E-2</v>
      </c>
      <c r="N18" s="15">
        <f>P18/4.2195</f>
        <v>3.1264675031709044E-2</v>
      </c>
      <c r="O18" s="35">
        <v>6.5960648148148157E-2</v>
      </c>
      <c r="P18" s="15">
        <f t="shared" ref="P18:P20" si="6">O18*2</f>
        <v>0.13192129629629631</v>
      </c>
      <c r="Q18" s="19">
        <f>H2/J18</f>
        <v>13.32707492542551</v>
      </c>
    </row>
    <row r="19" spans="1:17" ht="16.5" thickBot="1" x14ac:dyDescent="0.3">
      <c r="A19" s="37">
        <f>G19/42.195</f>
        <v>4.5692837048447905E-3</v>
      </c>
      <c r="B19" s="15">
        <f>C19/5</f>
        <v>4.5692837048447903E-4</v>
      </c>
      <c r="C19" s="15">
        <f>D19/10</f>
        <v>2.2846418524223953E-3</v>
      </c>
      <c r="D19" s="15">
        <f>E19/2</f>
        <v>2.2846418524223953E-2</v>
      </c>
      <c r="E19" s="15">
        <f>G19/4.2195</f>
        <v>4.5692837048447905E-2</v>
      </c>
      <c r="F19" s="15">
        <f>G19/2</f>
        <v>9.6400462962962966E-2</v>
      </c>
      <c r="G19" s="35">
        <v>0.19280092592592593</v>
      </c>
      <c r="H19" s="19">
        <f>H2/A19</f>
        <v>9.1188618081402311</v>
      </c>
      <c r="J19" s="37">
        <f>P19/42.195</f>
        <v>3.2910472980386477E-3</v>
      </c>
      <c r="K19" s="15">
        <f>L19/5</f>
        <v>3.2910472980386479E-4</v>
      </c>
      <c r="L19" s="15">
        <f>M19/10</f>
        <v>1.6455236490193238E-3</v>
      </c>
      <c r="M19" s="15">
        <f>N19/2</f>
        <v>1.6455236490193238E-2</v>
      </c>
      <c r="N19" s="15">
        <f>P19/4.2195</f>
        <v>3.2910472980386477E-2</v>
      </c>
      <c r="O19" s="35">
        <v>6.9432870370370367E-2</v>
      </c>
      <c r="P19" s="15">
        <f t="shared" si="6"/>
        <v>0.13886574074074073</v>
      </c>
      <c r="Q19" s="19">
        <f>H2/J19</f>
        <v>12.660610101683613</v>
      </c>
    </row>
    <row r="20" spans="1:17" ht="16.5" thickBot="1" x14ac:dyDescent="0.3">
      <c r="A20" s="37">
        <f>G20/42.195</f>
        <v>4.7511443781736466E-3</v>
      </c>
      <c r="B20" s="15">
        <f>C20/5</f>
        <v>4.7511443781736467E-4</v>
      </c>
      <c r="C20" s="15">
        <f>D20/10</f>
        <v>2.3755721890868233E-3</v>
      </c>
      <c r="D20" s="15">
        <f>E20/2</f>
        <v>2.3755721890868234E-2</v>
      </c>
      <c r="E20" s="15">
        <f>G20/4.2195</f>
        <v>4.7511443781736468E-2</v>
      </c>
      <c r="F20" s="15">
        <f>G20/2</f>
        <v>0.10023726851851851</v>
      </c>
      <c r="G20" s="35">
        <v>0.20047453703703702</v>
      </c>
      <c r="H20" s="19">
        <f>H2/A20</f>
        <v>8.7698169851625192</v>
      </c>
      <c r="J20" s="37">
        <f>P20/42.195</f>
        <v>3.415030743505681E-3</v>
      </c>
      <c r="K20" s="15">
        <f>L20/5</f>
        <v>3.4150307435056807E-4</v>
      </c>
      <c r="L20" s="15">
        <f>M20/10</f>
        <v>1.7075153717528405E-3</v>
      </c>
      <c r="M20" s="15">
        <f>N20/2</f>
        <v>1.7075153717528404E-2</v>
      </c>
      <c r="N20" s="15">
        <f>P20/4.2195</f>
        <v>3.4150307435056808E-2</v>
      </c>
      <c r="O20" s="35">
        <v>7.2048611111111105E-2</v>
      </c>
      <c r="P20" s="15">
        <f t="shared" si="6"/>
        <v>0.14409722222222221</v>
      </c>
      <c r="Q20" s="19">
        <f>H2/J20</f>
        <v>12.200963855421687</v>
      </c>
    </row>
    <row r="21" spans="1:17" ht="13.5" thickBot="1" x14ac:dyDescent="0.25"/>
    <row r="22" spans="1:17" ht="16.5" thickBot="1" x14ac:dyDescent="0.3">
      <c r="A22" s="232" t="s">
        <v>73</v>
      </c>
      <c r="B22" s="232"/>
      <c r="C22" s="232"/>
      <c r="D22" s="232"/>
      <c r="E22" s="232"/>
      <c r="F22" s="232"/>
      <c r="G22" s="232"/>
      <c r="H22" s="49">
        <v>3.7037037037037034E-3</v>
      </c>
      <c r="J22" s="230" t="s">
        <v>185</v>
      </c>
      <c r="K22" s="230"/>
      <c r="L22" s="230"/>
      <c r="M22" s="230"/>
      <c r="N22" s="140"/>
      <c r="O22" s="230" t="s">
        <v>234</v>
      </c>
      <c r="P22" s="230"/>
      <c r="Q22" s="230"/>
    </row>
    <row r="23" spans="1:17" ht="16.5" thickBot="1" x14ac:dyDescent="0.3">
      <c r="A23" s="230" t="s">
        <v>74</v>
      </c>
      <c r="B23" s="230"/>
      <c r="C23" s="230"/>
      <c r="D23" s="230"/>
      <c r="E23" s="230"/>
      <c r="F23" s="230"/>
      <c r="G23" s="230"/>
      <c r="H23" s="231"/>
      <c r="J23" s="17" t="s">
        <v>20</v>
      </c>
      <c r="K23" s="16" t="s">
        <v>0</v>
      </c>
      <c r="L23" s="16" t="s">
        <v>78</v>
      </c>
      <c r="M23" s="16" t="s">
        <v>33</v>
      </c>
      <c r="O23" s="160" t="s">
        <v>33</v>
      </c>
      <c r="P23" s="160" t="s">
        <v>20</v>
      </c>
      <c r="Q23" s="160"/>
    </row>
    <row r="24" spans="1:17" ht="16.5" thickBot="1" x14ac:dyDescent="0.3">
      <c r="A24" s="17" t="s">
        <v>20</v>
      </c>
      <c r="B24" s="16" t="s">
        <v>24</v>
      </c>
      <c r="C24" s="16" t="s">
        <v>31</v>
      </c>
      <c r="D24" s="16" t="s">
        <v>25</v>
      </c>
      <c r="E24" s="16" t="s">
        <v>26</v>
      </c>
      <c r="F24" s="16" t="s">
        <v>27</v>
      </c>
      <c r="G24" s="16" t="s">
        <v>28</v>
      </c>
      <c r="H24" s="16" t="s">
        <v>33</v>
      </c>
      <c r="J24" s="35">
        <v>5.208333333333333E-3</v>
      </c>
      <c r="K24" s="35">
        <v>2.8425925925925924E-2</v>
      </c>
      <c r="L24" s="19">
        <f>K24/J24</f>
        <v>5.4577777777777774</v>
      </c>
      <c r="M24" s="19">
        <f>H2/J24</f>
        <v>8</v>
      </c>
      <c r="O24" s="162">
        <v>7</v>
      </c>
      <c r="P24" s="161">
        <f>H2/O24</f>
        <v>5.9523809523809521E-3</v>
      </c>
      <c r="Q24" s="8"/>
    </row>
    <row r="25" spans="1:17" ht="16.5" thickBot="1" x14ac:dyDescent="0.3">
      <c r="A25" s="36">
        <f>(G25-F25)/21.0975</f>
        <v>4.1955778506317671E-3</v>
      </c>
      <c r="B25" s="15">
        <f>C25/5</f>
        <v>3.9496407771677354E-4</v>
      </c>
      <c r="C25" s="15">
        <f>D25/10</f>
        <v>1.9748203885838677E-3</v>
      </c>
      <c r="D25" s="15">
        <f>E25/2</f>
        <v>1.9748203885838676E-2</v>
      </c>
      <c r="E25" s="15">
        <f>G25/4.2195</f>
        <v>3.9496407771677351E-2</v>
      </c>
      <c r="F25" s="15">
        <f>H22*21.0975</f>
        <v>7.8138888888888883E-2</v>
      </c>
      <c r="G25" s="35">
        <v>0.16665509259259259</v>
      </c>
      <c r="H25" s="19">
        <f>I10/A25</f>
        <v>0</v>
      </c>
    </row>
    <row r="26" spans="1:17" ht="16.5" thickBot="1" x14ac:dyDescent="0.3">
      <c r="A26" s="36">
        <f>(G26-F26)/21.0975</f>
        <v>4.7567949511307731E-3</v>
      </c>
      <c r="B26" s="15">
        <f>C26/5</f>
        <v>4.2302493274172384E-4</v>
      </c>
      <c r="C26" s="15">
        <f>D26/10</f>
        <v>2.1151246637086192E-3</v>
      </c>
      <c r="D26" s="15">
        <f>E26/2</f>
        <v>2.1151246637086191E-2</v>
      </c>
      <c r="E26" s="15">
        <f>G26/4.2195</f>
        <v>4.2302493274172383E-2</v>
      </c>
      <c r="F26" s="15">
        <f>F25</f>
        <v>7.8138888888888883E-2</v>
      </c>
      <c r="G26" s="35">
        <v>0.17849537037037036</v>
      </c>
      <c r="H26" s="19">
        <f>I10/A26</f>
        <v>0</v>
      </c>
      <c r="J26" s="230" t="s">
        <v>188</v>
      </c>
      <c r="K26" s="230"/>
      <c r="L26" s="230"/>
      <c r="M26" s="230"/>
      <c r="N26" s="230"/>
      <c r="O26" s="230"/>
      <c r="P26" s="230"/>
      <c r="Q26" s="230"/>
    </row>
    <row r="27" spans="1:17" ht="16.5" thickBot="1" x14ac:dyDescent="0.3">
      <c r="A27" s="36">
        <f>(G27-F27)/21.0975</f>
        <v>5.4348637059858772E-3</v>
      </c>
      <c r="B27" s="15">
        <f>C27/5</f>
        <v>4.5692837048447903E-4</v>
      </c>
      <c r="C27" s="15">
        <f>D27/10</f>
        <v>2.2846418524223953E-3</v>
      </c>
      <c r="D27" s="15">
        <f>E27/2</f>
        <v>2.2846418524223953E-2</v>
      </c>
      <c r="E27" s="15">
        <f>G27/4.2195</f>
        <v>4.5692837048447905E-2</v>
      </c>
      <c r="F27" s="15">
        <f>F25</f>
        <v>7.8138888888888883E-2</v>
      </c>
      <c r="G27" s="35">
        <v>0.19280092592592593</v>
      </c>
      <c r="H27" s="19">
        <f>I10/A27</f>
        <v>0</v>
      </c>
      <c r="J27" s="17" t="s">
        <v>20</v>
      </c>
      <c r="K27" s="16" t="s">
        <v>186</v>
      </c>
      <c r="L27" s="16" t="s">
        <v>187</v>
      </c>
      <c r="M27" s="16" t="s">
        <v>189</v>
      </c>
      <c r="N27" s="16" t="s">
        <v>190</v>
      </c>
      <c r="O27" s="16" t="s">
        <v>191</v>
      </c>
      <c r="P27" s="16" t="s">
        <v>192</v>
      </c>
      <c r="Q27" s="16" t="s">
        <v>193</v>
      </c>
    </row>
    <row r="28" spans="1:17" ht="16.5" thickBot="1" x14ac:dyDescent="0.3">
      <c r="A28" s="36">
        <f>(G28-F28)/21.0975</f>
        <v>5.7985850526435902E-3</v>
      </c>
      <c r="B28" s="15">
        <f>C28/5</f>
        <v>4.7511443781736467E-4</v>
      </c>
      <c r="C28" s="15">
        <f>D28/10</f>
        <v>2.3755721890868233E-3</v>
      </c>
      <c r="D28" s="15">
        <f>E28/2</f>
        <v>2.3755721890868234E-2</v>
      </c>
      <c r="E28" s="15">
        <f>G28/4.2195</f>
        <v>4.7511443781736468E-2</v>
      </c>
      <c r="F28" s="15">
        <f>F25</f>
        <v>7.8138888888888883E-2</v>
      </c>
      <c r="G28" s="35">
        <v>0.20047453703703702</v>
      </c>
      <c r="H28" s="19">
        <f>I10/A28</f>
        <v>0</v>
      </c>
      <c r="J28" s="35">
        <v>3.9351851851851857E-3</v>
      </c>
      <c r="K28" s="15">
        <f>$J28*2</f>
        <v>7.8703703703703713E-3</v>
      </c>
      <c r="L28" s="15">
        <f>$J28*3</f>
        <v>1.1805555555555557E-2</v>
      </c>
      <c r="M28" s="15">
        <f>$J28*4</f>
        <v>1.5740740740740743E-2</v>
      </c>
      <c r="N28" s="15">
        <f>$J28*5</f>
        <v>1.967592592592593E-2</v>
      </c>
      <c r="O28" s="15">
        <f>$J28*6</f>
        <v>2.3611111111111114E-2</v>
      </c>
      <c r="P28" s="15">
        <f>$J28*7</f>
        <v>2.7546296296296298E-2</v>
      </c>
      <c r="Q28" s="15">
        <f>$J28*8</f>
        <v>3.1481481481481485E-2</v>
      </c>
    </row>
    <row r="30" spans="1:17" ht="15.75" x14ac:dyDescent="0.25">
      <c r="A30" s="230" t="s">
        <v>49</v>
      </c>
      <c r="B30" s="230"/>
      <c r="C30" s="230"/>
      <c r="D30" s="230"/>
      <c r="E30" s="230"/>
      <c r="F30" s="230"/>
      <c r="G30" s="230"/>
      <c r="H30" s="231"/>
      <c r="J30" s="230" t="s">
        <v>201</v>
      </c>
      <c r="K30" s="230"/>
      <c r="L30" s="230"/>
      <c r="M30" s="230"/>
      <c r="N30" s="141"/>
    </row>
    <row r="31" spans="1:17" ht="16.5" thickBot="1" x14ac:dyDescent="0.3">
      <c r="A31" s="17" t="s">
        <v>47</v>
      </c>
      <c r="B31" s="16" t="s">
        <v>48</v>
      </c>
      <c r="C31" s="16" t="s">
        <v>20</v>
      </c>
      <c r="D31" s="16" t="s">
        <v>81</v>
      </c>
      <c r="E31" s="16" t="s">
        <v>24</v>
      </c>
      <c r="F31" s="16" t="s">
        <v>33</v>
      </c>
      <c r="H31"/>
      <c r="I31"/>
      <c r="J31" s="17" t="s">
        <v>20</v>
      </c>
      <c r="K31" s="16" t="s">
        <v>78</v>
      </c>
      <c r="L31" s="16" t="s">
        <v>0</v>
      </c>
      <c r="M31" s="16" t="s">
        <v>33</v>
      </c>
    </row>
    <row r="32" spans="1:17" ht="16.5" thickBot="1" x14ac:dyDescent="0.3">
      <c r="A32" s="39">
        <v>1000</v>
      </c>
      <c r="B32" s="40">
        <v>2.4652777777777776E-3</v>
      </c>
      <c r="C32" s="15">
        <f>B32</f>
        <v>2.4652777777777776E-3</v>
      </c>
      <c r="D32" s="15">
        <f>$C32*(4/10)</f>
        <v>9.86111111111111E-4</v>
      </c>
      <c r="E32" s="15">
        <f>$C32*(1/10)</f>
        <v>2.4652777777777775E-4</v>
      </c>
      <c r="F32" s="19">
        <f>H2/C32</f>
        <v>16.901408450704224</v>
      </c>
      <c r="H32"/>
      <c r="I32"/>
      <c r="J32" s="35">
        <v>3.9351851851851857E-3</v>
      </c>
      <c r="K32" s="142">
        <v>10</v>
      </c>
      <c r="L32" s="15">
        <f>J32*K32</f>
        <v>3.935185185185186E-2</v>
      </c>
      <c r="M32" s="19">
        <f>H2/J32</f>
        <v>10.588235294117645</v>
      </c>
    </row>
    <row r="33" spans="1:9" ht="16.5" thickBot="1" x14ac:dyDescent="0.3">
      <c r="A33" s="39">
        <v>3000</v>
      </c>
      <c r="B33" s="40">
        <v>1.0069444444444445E-2</v>
      </c>
      <c r="C33" s="15">
        <f>B33/3</f>
        <v>3.3564814814814816E-3</v>
      </c>
      <c r="D33" s="15">
        <f>$C33*(4/10)</f>
        <v>1.3425925925925927E-3</v>
      </c>
      <c r="E33" s="15">
        <f>$C33*(1/10)</f>
        <v>3.3564814814814818E-4</v>
      </c>
      <c r="F33" s="19">
        <f>H2/C33</f>
        <v>12.413793103448274</v>
      </c>
      <c r="H33"/>
      <c r="I33"/>
    </row>
    <row r="34" spans="1:9" ht="16.5" thickBot="1" x14ac:dyDescent="0.3">
      <c r="A34" s="39">
        <v>5000</v>
      </c>
      <c r="B34" s="40">
        <v>1.7708333333333333E-2</v>
      </c>
      <c r="C34" s="15">
        <f>(B34/A34)*1000</f>
        <v>3.5416666666666665E-3</v>
      </c>
      <c r="D34" s="15">
        <f>$C34*(4/10)</f>
        <v>1.4166666666666668E-3</v>
      </c>
      <c r="E34" s="15">
        <f>$C34*(1/10)</f>
        <v>3.5416666666666669E-4</v>
      </c>
      <c r="F34" s="19">
        <f>H2/C34</f>
        <v>11.76470588235294</v>
      </c>
      <c r="H34"/>
      <c r="I34"/>
    </row>
  </sheetData>
  <mergeCells count="10">
    <mergeCell ref="J15:Q15"/>
    <mergeCell ref="A3:H3"/>
    <mergeCell ref="A15:H15"/>
    <mergeCell ref="A30:H30"/>
    <mergeCell ref="A23:H23"/>
    <mergeCell ref="A22:G22"/>
    <mergeCell ref="J22:M22"/>
    <mergeCell ref="J26:Q26"/>
    <mergeCell ref="J30:M30"/>
    <mergeCell ref="O22:Q22"/>
  </mergeCells>
  <phoneticPr fontId="0" type="noConversion"/>
  <conditionalFormatting sqref="G1:G2 H35:H65537 H4:H14 H16:H21 H24:H29 Q16:Q20 L24:M24">
    <cfRule type="cellIs" dxfId="36" priority="67" stopIfTrue="1" operator="between">
      <formula>0</formula>
      <formula>8.9999</formula>
    </cfRule>
    <cfRule type="cellIs" dxfId="35" priority="68" stopIfTrue="1" operator="between">
      <formula>9</formula>
      <formula>10.9999</formula>
    </cfRule>
    <cfRule type="cellIs" dxfId="34" priority="69" stopIfTrue="1" operator="between">
      <formula>11</formula>
      <formula>99.9999</formula>
    </cfRule>
  </conditionalFormatting>
  <conditionalFormatting sqref="G5:G13 G17:G20 G25:G28 P17:P20 K24">
    <cfRule type="cellIs" dxfId="33" priority="70" stopIfTrue="1" operator="between">
      <formula>0</formula>
      <formula>0.166655092592593</formula>
    </cfRule>
    <cfRule type="cellIs" dxfId="32" priority="71" stopIfTrue="1" operator="between">
      <formula>0.166666666666667</formula>
      <formula>0.187488425925926</formula>
    </cfRule>
    <cfRule type="cellIs" dxfId="31" priority="72" stopIfTrue="1" operator="between">
      <formula>0.1875</formula>
      <formula>"99:99:99"</formula>
    </cfRule>
  </conditionalFormatting>
  <conditionalFormatting sqref="F5:F13 F17:F20 F25:F28">
    <cfRule type="cellIs" dxfId="30" priority="73" stopIfTrue="1" operator="between">
      <formula>0</formula>
      <formula>0.0694328703703704</formula>
    </cfRule>
    <cfRule type="cellIs" dxfId="29" priority="74" stopIfTrue="1" operator="between">
      <formula>0.0694444444444444</formula>
      <formula>0.0763773148148148</formula>
    </cfRule>
    <cfRule type="cellIs" dxfId="28" priority="75" stopIfTrue="1" operator="between">
      <formula>0.0763888888888889</formula>
      <formula>"99:99:59"</formula>
    </cfRule>
  </conditionalFormatting>
  <conditionalFormatting sqref="A5:A13 H22">
    <cfRule type="cellIs" dxfId="27" priority="76" stopIfTrue="1" operator="between">
      <formula>0</formula>
      <formula>0.00346064814814815</formula>
    </cfRule>
    <cfRule type="cellIs" dxfId="26" priority="77" stopIfTrue="1" operator="between">
      <formula>0.00347222222222222</formula>
      <formula>0.00439814814814815</formula>
    </cfRule>
    <cfRule type="cellIs" dxfId="25" priority="78" stopIfTrue="1" operator="between">
      <formula>0.00440972222222222</formula>
      <formula>0.416655092592593</formula>
    </cfRule>
  </conditionalFormatting>
  <conditionalFormatting sqref="O17:O20 J24">
    <cfRule type="cellIs" dxfId="24" priority="55" stopIfTrue="1" operator="between">
      <formula>0</formula>
      <formula>0.062152662037037</formula>
    </cfRule>
    <cfRule type="cellIs" dxfId="23" priority="56" stopIfTrue="1" operator="between">
      <formula>0.0625</formula>
      <formula>0.0729165509259259</formula>
    </cfRule>
    <cfRule type="cellIs" dxfId="22" priority="57" stopIfTrue="1" operator="between">
      <formula>0.0729166666666667</formula>
      <formula>"99:99:99"</formula>
    </cfRule>
  </conditionalFormatting>
  <conditionalFormatting sqref="J28">
    <cfRule type="cellIs" dxfId="21" priority="34" stopIfTrue="1" operator="between">
      <formula>0</formula>
      <formula>0.062152662037037</formula>
    </cfRule>
    <cfRule type="cellIs" dxfId="20" priority="35" stopIfTrue="1" operator="between">
      <formula>0.0625</formula>
      <formula>0.0729165509259259</formula>
    </cfRule>
    <cfRule type="cellIs" dxfId="19" priority="36" stopIfTrue="1" operator="between">
      <formula>0.0729166666666667</formula>
      <formula>"99:99:99"</formula>
    </cfRule>
  </conditionalFormatting>
  <conditionalFormatting sqref="K28:Q28">
    <cfRule type="cellIs" dxfId="18" priority="31" stopIfTrue="1" operator="between">
      <formula>0</formula>
      <formula>0.166655092592593</formula>
    </cfRule>
    <cfRule type="cellIs" dxfId="17" priority="32" stopIfTrue="1" operator="between">
      <formula>0.166666666666667</formula>
      <formula>0.187488425925926</formula>
    </cfRule>
    <cfRule type="cellIs" dxfId="16" priority="33" stopIfTrue="1" operator="between">
      <formula>0.1875</formula>
      <formula>"99:99:99"</formula>
    </cfRule>
  </conditionalFormatting>
  <conditionalFormatting sqref="K28:Q28">
    <cfRule type="cellIs" dxfId="15" priority="28" stopIfTrue="1" operator="between">
      <formula>0</formula>
      <formula>0.166655092592593</formula>
    </cfRule>
    <cfRule type="cellIs" dxfId="14" priority="29" stopIfTrue="1" operator="between">
      <formula>0.166666666666667</formula>
      <formula>0.187488425925926</formula>
    </cfRule>
    <cfRule type="cellIs" dxfId="13" priority="30" stopIfTrue="1" operator="between">
      <formula>0.1875</formula>
      <formula>"99:99:99"</formula>
    </cfRule>
  </conditionalFormatting>
  <conditionalFormatting sqref="L32:M32">
    <cfRule type="cellIs" dxfId="12" priority="25" stopIfTrue="1" operator="between">
      <formula>0</formula>
      <formula>8.9999</formula>
    </cfRule>
    <cfRule type="cellIs" dxfId="11" priority="26" stopIfTrue="1" operator="between">
      <formula>9</formula>
      <formula>10.9999</formula>
    </cfRule>
    <cfRule type="cellIs" dxfId="10" priority="27" stopIfTrue="1" operator="between">
      <formula>11</formula>
      <formula>99.9999</formula>
    </cfRule>
  </conditionalFormatting>
  <conditionalFormatting sqref="J32">
    <cfRule type="cellIs" dxfId="9" priority="19" stopIfTrue="1" operator="between">
      <formula>0</formula>
      <formula>0.062152662037037</formula>
    </cfRule>
    <cfRule type="cellIs" dxfId="8" priority="20" stopIfTrue="1" operator="between">
      <formula>0.0625</formula>
      <formula>0.0729165509259259</formula>
    </cfRule>
    <cfRule type="cellIs" dxfId="7" priority="21" stopIfTrue="1" operator="between">
      <formula>0.0729166666666667</formula>
      <formula>"99:99:99"</formula>
    </cfRule>
  </conditionalFormatting>
  <conditionalFormatting sqref="L32">
    <cfRule type="cellIs" dxfId="6" priority="13" stopIfTrue="1" operator="between">
      <formula>0</formula>
      <formula>0.166655092592593</formula>
    </cfRule>
    <cfRule type="cellIs" dxfId="5" priority="14" stopIfTrue="1" operator="between">
      <formula>0.166666666666667</formula>
      <formula>0.187488425925926</formula>
    </cfRule>
    <cfRule type="cellIs" dxfId="4" priority="15" stopIfTrue="1" operator="between">
      <formula>0.1875</formula>
      <formula>"99:99:99"</formula>
    </cfRule>
  </conditionalFormatting>
  <conditionalFormatting sqref="O24">
    <cfRule type="cellIs" dxfId="3" priority="10" stopIfTrue="1" operator="between">
      <formula>0</formula>
      <formula>8.9999</formula>
    </cfRule>
    <cfRule type="cellIs" dxfId="2" priority="11" stopIfTrue="1" operator="between">
      <formula>9</formula>
      <formula>10.9999</formula>
    </cfRule>
    <cfRule type="cellIs" dxfId="1" priority="12" stopIfTrue="1" operator="between">
      <formula>11</formula>
      <formula>99.9999</formula>
    </cfRule>
  </conditionalFormatting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  <ignoredErrors>
    <ignoredError sqref="E17:E20 E25:E28 N17:N20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6600"/>
  </sheetPr>
  <dimension ref="A1:N31"/>
  <sheetViews>
    <sheetView workbookViewId="0"/>
  </sheetViews>
  <sheetFormatPr baseColWidth="10" defaultColWidth="8.42578125" defaultRowHeight="12.75" x14ac:dyDescent="0.2"/>
  <cols>
    <col min="1" max="1" width="28.28515625" style="172" customWidth="1"/>
  </cols>
  <sheetData>
    <row r="1" spans="1:14" x14ac:dyDescent="0.2">
      <c r="A1" s="188" t="s">
        <v>324</v>
      </c>
      <c r="B1" s="193">
        <v>0</v>
      </c>
      <c r="C1" s="194">
        <v>1</v>
      </c>
      <c r="D1" s="194">
        <v>2</v>
      </c>
      <c r="E1" s="194">
        <v>3</v>
      </c>
      <c r="F1" s="194">
        <v>4</v>
      </c>
      <c r="G1" s="194">
        <v>5</v>
      </c>
      <c r="H1" s="195">
        <v>6</v>
      </c>
      <c r="I1" s="192" t="s">
        <v>323</v>
      </c>
      <c r="M1" s="233" t="s">
        <v>322</v>
      </c>
      <c r="N1" s="234"/>
    </row>
    <row r="2" spans="1:14" x14ac:dyDescent="0.2">
      <c r="A2" s="189" t="s">
        <v>316</v>
      </c>
      <c r="B2" s="181">
        <v>52</v>
      </c>
      <c r="C2" s="182">
        <v>120</v>
      </c>
      <c r="D2" s="182">
        <v>80</v>
      </c>
      <c r="E2" s="182">
        <v>15</v>
      </c>
      <c r="F2" s="182">
        <v>17</v>
      </c>
      <c r="G2" s="182">
        <v>28</v>
      </c>
      <c r="H2" s="182"/>
      <c r="I2" s="186">
        <f>SUM(B2:H2)</f>
        <v>312</v>
      </c>
      <c r="M2" s="196" t="s">
        <v>78</v>
      </c>
      <c r="N2" s="197" t="s">
        <v>1</v>
      </c>
    </row>
    <row r="3" spans="1:14" x14ac:dyDescent="0.2">
      <c r="A3" s="190" t="s">
        <v>321</v>
      </c>
      <c r="B3" s="174">
        <v>5</v>
      </c>
      <c r="C3" s="173">
        <v>75</v>
      </c>
      <c r="D3" s="173">
        <v>120</v>
      </c>
      <c r="E3" s="173">
        <v>24</v>
      </c>
      <c r="F3" s="173"/>
      <c r="G3" s="173"/>
      <c r="H3" s="173"/>
      <c r="I3" s="183">
        <f t="shared" ref="I3:I31" si="0">SUM(B3:H3)</f>
        <v>224</v>
      </c>
      <c r="M3" s="176"/>
      <c r="N3" s="178">
        <v>380</v>
      </c>
    </row>
    <row r="4" spans="1:14" x14ac:dyDescent="0.2">
      <c r="A4" s="190" t="s">
        <v>325</v>
      </c>
      <c r="B4" s="174">
        <v>40</v>
      </c>
      <c r="C4" s="173">
        <v>33</v>
      </c>
      <c r="D4" s="173">
        <v>131</v>
      </c>
      <c r="E4" s="173">
        <v>28</v>
      </c>
      <c r="F4" s="173">
        <v>15</v>
      </c>
      <c r="G4" s="173"/>
      <c r="H4" s="173"/>
      <c r="I4" s="183">
        <f t="shared" si="0"/>
        <v>247</v>
      </c>
      <c r="M4" s="176"/>
      <c r="N4" s="178">
        <v>210</v>
      </c>
    </row>
    <row r="5" spans="1:14" x14ac:dyDescent="0.2">
      <c r="A5" s="190" t="s">
        <v>296</v>
      </c>
      <c r="B5" s="174">
        <v>111</v>
      </c>
      <c r="C5" s="173">
        <v>166</v>
      </c>
      <c r="D5" s="173">
        <v>33</v>
      </c>
      <c r="E5" s="173"/>
      <c r="F5" s="173"/>
      <c r="G5" s="173"/>
      <c r="H5" s="173"/>
      <c r="I5" s="183">
        <f t="shared" si="0"/>
        <v>310</v>
      </c>
      <c r="M5" s="176"/>
      <c r="N5" s="178"/>
    </row>
    <row r="6" spans="1:14" x14ac:dyDescent="0.2">
      <c r="A6" s="190" t="s">
        <v>326</v>
      </c>
      <c r="B6" s="174">
        <v>17</v>
      </c>
      <c r="C6" s="173">
        <v>30</v>
      </c>
      <c r="D6" s="173">
        <v>40</v>
      </c>
      <c r="E6" s="173">
        <v>36</v>
      </c>
      <c r="F6" s="173">
        <v>7</v>
      </c>
      <c r="G6" s="173">
        <v>35</v>
      </c>
      <c r="H6" s="173"/>
      <c r="I6" s="183">
        <f t="shared" si="0"/>
        <v>165</v>
      </c>
      <c r="M6" s="176"/>
      <c r="N6" s="178"/>
    </row>
    <row r="7" spans="1:14" x14ac:dyDescent="0.2">
      <c r="A7" s="190" t="s">
        <v>365</v>
      </c>
      <c r="B7" s="174">
        <v>31</v>
      </c>
      <c r="C7" s="173">
        <v>105</v>
      </c>
      <c r="D7" s="173">
        <v>75</v>
      </c>
      <c r="E7" s="173">
        <v>35</v>
      </c>
      <c r="F7" s="173">
        <v>60</v>
      </c>
      <c r="G7" s="173">
        <v>17</v>
      </c>
      <c r="H7" s="173"/>
      <c r="I7" s="183">
        <f t="shared" si="0"/>
        <v>323</v>
      </c>
      <c r="M7" s="176"/>
      <c r="N7" s="178"/>
    </row>
    <row r="8" spans="1:14" x14ac:dyDescent="0.2">
      <c r="A8" s="190" t="s">
        <v>341</v>
      </c>
      <c r="B8" s="174">
        <v>22</v>
      </c>
      <c r="C8" s="173">
        <v>110</v>
      </c>
      <c r="D8" s="173">
        <v>70</v>
      </c>
      <c r="E8" s="173">
        <v>73</v>
      </c>
      <c r="F8" s="173">
        <v>60</v>
      </c>
      <c r="G8" s="173"/>
      <c r="H8" s="173"/>
      <c r="I8" s="183">
        <f t="shared" si="0"/>
        <v>335</v>
      </c>
      <c r="M8" s="176"/>
      <c r="N8" s="178"/>
    </row>
    <row r="9" spans="1:14" x14ac:dyDescent="0.2">
      <c r="A9" s="190" t="s">
        <v>342</v>
      </c>
      <c r="B9" s="174">
        <v>55</v>
      </c>
      <c r="C9" s="173">
        <v>83</v>
      </c>
      <c r="D9" s="173">
        <v>22</v>
      </c>
      <c r="E9" s="173">
        <v>75</v>
      </c>
      <c r="F9" s="173">
        <v>50</v>
      </c>
      <c r="G9" s="173"/>
      <c r="H9" s="173"/>
      <c r="I9" s="183">
        <f t="shared" si="0"/>
        <v>285</v>
      </c>
      <c r="M9" s="176"/>
      <c r="N9" s="178"/>
    </row>
    <row r="10" spans="1:14" x14ac:dyDescent="0.2">
      <c r="A10" s="190" t="s">
        <v>350</v>
      </c>
      <c r="B10" s="174">
        <v>13</v>
      </c>
      <c r="C10" s="173">
        <v>63</v>
      </c>
      <c r="D10" s="173">
        <v>270</v>
      </c>
      <c r="E10" s="173">
        <v>35</v>
      </c>
      <c r="F10" s="173"/>
      <c r="G10" s="173"/>
      <c r="H10" s="173"/>
      <c r="I10" s="183">
        <f t="shared" si="0"/>
        <v>381</v>
      </c>
      <c r="M10" s="176"/>
      <c r="N10" s="178"/>
    </row>
    <row r="11" spans="1:14" x14ac:dyDescent="0.2">
      <c r="A11" s="190" t="s">
        <v>363</v>
      </c>
      <c r="B11" s="174">
        <v>132</v>
      </c>
      <c r="C11" s="173">
        <v>40</v>
      </c>
      <c r="D11" s="173">
        <v>40</v>
      </c>
      <c r="E11" s="173">
        <v>30</v>
      </c>
      <c r="F11" s="173">
        <v>31</v>
      </c>
      <c r="G11" s="173">
        <v>25</v>
      </c>
      <c r="H11" s="173">
        <v>7</v>
      </c>
      <c r="I11" s="183">
        <f t="shared" si="0"/>
        <v>305</v>
      </c>
      <c r="M11" s="176"/>
      <c r="N11" s="178"/>
    </row>
    <row r="12" spans="1:14" x14ac:dyDescent="0.2">
      <c r="A12" s="190" t="s">
        <v>364</v>
      </c>
      <c r="B12" s="174">
        <v>40</v>
      </c>
      <c r="C12" s="173">
        <v>43</v>
      </c>
      <c r="D12" s="173">
        <v>60</v>
      </c>
      <c r="E12" s="173">
        <v>55</v>
      </c>
      <c r="F12" s="173">
        <v>62</v>
      </c>
      <c r="G12" s="173">
        <v>22</v>
      </c>
      <c r="H12" s="173"/>
      <c r="I12" s="183">
        <f t="shared" si="0"/>
        <v>282</v>
      </c>
      <c r="M12" s="176"/>
      <c r="N12" s="178"/>
    </row>
    <row r="13" spans="1:14" x14ac:dyDescent="0.2">
      <c r="A13" s="190" t="s">
        <v>342</v>
      </c>
      <c r="B13" s="174">
        <v>34</v>
      </c>
      <c r="C13" s="173">
        <v>75</v>
      </c>
      <c r="D13" s="173">
        <v>64</v>
      </c>
      <c r="E13" s="173"/>
      <c r="F13" s="173"/>
      <c r="G13" s="173"/>
      <c r="H13" s="173"/>
      <c r="I13" s="183">
        <f t="shared" si="0"/>
        <v>173</v>
      </c>
      <c r="M13" s="176"/>
      <c r="N13" s="178"/>
    </row>
    <row r="14" spans="1:14" x14ac:dyDescent="0.2">
      <c r="A14" s="190" t="s">
        <v>367</v>
      </c>
      <c r="B14" s="174">
        <v>120</v>
      </c>
      <c r="C14" s="173">
        <v>210</v>
      </c>
      <c r="D14" s="173">
        <v>50</v>
      </c>
      <c r="E14" s="173"/>
      <c r="F14" s="173"/>
      <c r="G14" s="173"/>
      <c r="H14" s="173"/>
      <c r="I14" s="183">
        <f t="shared" si="0"/>
        <v>380</v>
      </c>
      <c r="M14" s="176"/>
      <c r="N14" s="178"/>
    </row>
    <row r="15" spans="1:14" x14ac:dyDescent="0.2">
      <c r="A15" s="190" t="s">
        <v>368</v>
      </c>
      <c r="B15" s="174">
        <v>34</v>
      </c>
      <c r="C15" s="173">
        <v>40</v>
      </c>
      <c r="D15" s="173">
        <v>190</v>
      </c>
      <c r="E15" s="173">
        <v>63</v>
      </c>
      <c r="F15" s="173"/>
      <c r="G15" s="173"/>
      <c r="H15" s="173"/>
      <c r="I15" s="183">
        <f t="shared" si="0"/>
        <v>327</v>
      </c>
      <c r="M15" s="176"/>
      <c r="N15" s="178"/>
    </row>
    <row r="16" spans="1:14" x14ac:dyDescent="0.2">
      <c r="A16" s="190"/>
      <c r="B16" s="174"/>
      <c r="C16" s="173"/>
      <c r="D16" s="173"/>
      <c r="E16" s="173"/>
      <c r="F16" s="173"/>
      <c r="G16" s="173"/>
      <c r="H16" s="173"/>
      <c r="I16" s="183">
        <f t="shared" si="0"/>
        <v>0</v>
      </c>
      <c r="M16" s="176"/>
      <c r="N16" s="178"/>
    </row>
    <row r="17" spans="1:14" x14ac:dyDescent="0.2">
      <c r="A17" s="190"/>
      <c r="B17" s="174"/>
      <c r="C17" s="173"/>
      <c r="D17" s="173"/>
      <c r="E17" s="173"/>
      <c r="F17" s="173"/>
      <c r="G17" s="173"/>
      <c r="H17" s="173"/>
      <c r="I17" s="183">
        <f t="shared" si="0"/>
        <v>0</v>
      </c>
      <c r="M17" s="177"/>
      <c r="N17" s="179"/>
    </row>
    <row r="18" spans="1:14" x14ac:dyDescent="0.2">
      <c r="A18" s="190"/>
      <c r="B18" s="174"/>
      <c r="C18" s="173"/>
      <c r="D18" s="173"/>
      <c r="E18" s="173"/>
      <c r="F18" s="173"/>
      <c r="G18" s="173"/>
      <c r="H18" s="173"/>
      <c r="I18" s="183">
        <f t="shared" si="0"/>
        <v>0</v>
      </c>
      <c r="M18" s="180">
        <f>SUM(M3:M17)</f>
        <v>0</v>
      </c>
      <c r="N18" s="184">
        <f>SUM(N3:N17)</f>
        <v>590</v>
      </c>
    </row>
    <row r="19" spans="1:14" x14ac:dyDescent="0.2">
      <c r="A19" s="190"/>
      <c r="B19" s="174"/>
      <c r="C19" s="173"/>
      <c r="D19" s="173"/>
      <c r="E19" s="173"/>
      <c r="F19" s="173"/>
      <c r="G19" s="173"/>
      <c r="H19" s="173"/>
      <c r="I19" s="183">
        <f t="shared" si="0"/>
        <v>0</v>
      </c>
    </row>
    <row r="20" spans="1:14" x14ac:dyDescent="0.2">
      <c r="A20" s="190"/>
      <c r="B20" s="174"/>
      <c r="C20" s="173"/>
      <c r="D20" s="173"/>
      <c r="E20" s="173"/>
      <c r="F20" s="173"/>
      <c r="G20" s="173"/>
      <c r="H20" s="173"/>
      <c r="I20" s="183">
        <f t="shared" si="0"/>
        <v>0</v>
      </c>
    </row>
    <row r="21" spans="1:14" x14ac:dyDescent="0.2">
      <c r="A21" s="190"/>
      <c r="B21" s="174"/>
      <c r="C21" s="173"/>
      <c r="D21" s="173"/>
      <c r="E21" s="173"/>
      <c r="F21" s="173"/>
      <c r="G21" s="173"/>
      <c r="H21" s="173"/>
      <c r="I21" s="183">
        <f t="shared" si="0"/>
        <v>0</v>
      </c>
    </row>
    <row r="22" spans="1:14" x14ac:dyDescent="0.2">
      <c r="A22" s="190"/>
      <c r="B22" s="174"/>
      <c r="C22" s="173"/>
      <c r="D22" s="173"/>
      <c r="E22" s="173"/>
      <c r="F22" s="173"/>
      <c r="G22" s="173"/>
      <c r="H22" s="173"/>
      <c r="I22" s="183">
        <f t="shared" si="0"/>
        <v>0</v>
      </c>
    </row>
    <row r="23" spans="1:14" x14ac:dyDescent="0.2">
      <c r="A23" s="190"/>
      <c r="B23" s="174"/>
      <c r="C23" s="173"/>
      <c r="D23" s="173"/>
      <c r="E23" s="173"/>
      <c r="F23" s="173"/>
      <c r="G23" s="173"/>
      <c r="H23" s="173"/>
      <c r="I23" s="183">
        <f t="shared" si="0"/>
        <v>0</v>
      </c>
    </row>
    <row r="24" spans="1:14" x14ac:dyDescent="0.2">
      <c r="A24" s="190"/>
      <c r="B24" s="174"/>
      <c r="C24" s="173"/>
      <c r="D24" s="173"/>
      <c r="E24" s="173"/>
      <c r="F24" s="173"/>
      <c r="G24" s="173"/>
      <c r="H24" s="173"/>
      <c r="I24" s="183">
        <f t="shared" si="0"/>
        <v>0</v>
      </c>
    </row>
    <row r="25" spans="1:14" x14ac:dyDescent="0.2">
      <c r="A25" s="190"/>
      <c r="B25" s="174"/>
      <c r="C25" s="173"/>
      <c r="D25" s="173"/>
      <c r="E25" s="173"/>
      <c r="F25" s="173"/>
      <c r="G25" s="173"/>
      <c r="H25" s="173"/>
      <c r="I25" s="183">
        <f t="shared" si="0"/>
        <v>0</v>
      </c>
    </row>
    <row r="26" spans="1:14" x14ac:dyDescent="0.2">
      <c r="A26" s="190"/>
      <c r="B26" s="174"/>
      <c r="C26" s="173"/>
      <c r="D26" s="173"/>
      <c r="E26" s="173"/>
      <c r="F26" s="173"/>
      <c r="G26" s="173"/>
      <c r="H26" s="173"/>
      <c r="I26" s="183">
        <f t="shared" si="0"/>
        <v>0</v>
      </c>
    </row>
    <row r="27" spans="1:14" x14ac:dyDescent="0.2">
      <c r="A27" s="190"/>
      <c r="B27" s="174"/>
      <c r="C27" s="173"/>
      <c r="D27" s="173"/>
      <c r="E27" s="173"/>
      <c r="F27" s="173"/>
      <c r="G27" s="173"/>
      <c r="H27" s="173"/>
      <c r="I27" s="183">
        <f t="shared" si="0"/>
        <v>0</v>
      </c>
    </row>
    <row r="28" spans="1:14" x14ac:dyDescent="0.2">
      <c r="A28" s="190"/>
      <c r="B28" s="174"/>
      <c r="C28" s="173"/>
      <c r="D28" s="173"/>
      <c r="E28" s="173"/>
      <c r="F28" s="173"/>
      <c r="G28" s="173"/>
      <c r="H28" s="173"/>
      <c r="I28" s="183">
        <f t="shared" si="0"/>
        <v>0</v>
      </c>
    </row>
    <row r="29" spans="1:14" x14ac:dyDescent="0.2">
      <c r="A29" s="190"/>
      <c r="B29" s="174"/>
      <c r="C29" s="173"/>
      <c r="D29" s="173"/>
      <c r="E29" s="173"/>
      <c r="F29" s="173"/>
      <c r="G29" s="173"/>
      <c r="H29" s="173"/>
      <c r="I29" s="183">
        <f t="shared" si="0"/>
        <v>0</v>
      </c>
    </row>
    <row r="30" spans="1:14" x14ac:dyDescent="0.2">
      <c r="A30" s="190"/>
      <c r="B30" s="174"/>
      <c r="C30" s="173"/>
      <c r="D30" s="173"/>
      <c r="E30" s="173"/>
      <c r="F30" s="173"/>
      <c r="G30" s="173"/>
      <c r="H30" s="173"/>
      <c r="I30" s="183">
        <f t="shared" si="0"/>
        <v>0</v>
      </c>
    </row>
    <row r="31" spans="1:14" x14ac:dyDescent="0.2">
      <c r="A31" s="191"/>
      <c r="B31" s="185"/>
      <c r="C31" s="175"/>
      <c r="D31" s="175"/>
      <c r="E31" s="175"/>
      <c r="F31" s="175"/>
      <c r="G31" s="175"/>
      <c r="H31" s="175"/>
      <c r="I31" s="187">
        <f t="shared" si="0"/>
        <v>0</v>
      </c>
    </row>
  </sheetData>
  <mergeCells count="1">
    <mergeCell ref="M1:N1"/>
  </mergeCells>
  <conditionalFormatting sqref="I2:I31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" sqref="E1"/>
    </sheetView>
  </sheetViews>
  <sheetFormatPr baseColWidth="10" defaultColWidth="11.42578125" defaultRowHeight="12.75" x14ac:dyDescent="0.2"/>
  <cols>
    <col min="1" max="1" width="30" style="4" bestFit="1" customWidth="1"/>
    <col min="2" max="5" width="11.42578125" style="1"/>
    <col min="6" max="6" width="10.28515625" style="2" customWidth="1"/>
    <col min="7" max="8" width="9.5703125" style="12" customWidth="1"/>
    <col min="9" max="9" width="9.28515625" style="12" customWidth="1"/>
    <col min="10" max="10" width="11.28515625" style="12" bestFit="1" customWidth="1"/>
    <col min="11" max="11" width="12.28515625" style="12" bestFit="1" customWidth="1"/>
    <col min="12" max="12" width="12.28515625" style="56" bestFit="1" customWidth="1"/>
    <col min="13" max="13" width="12.28515625" style="60" bestFit="1" customWidth="1"/>
  </cols>
  <sheetData>
    <row r="1" spans="1:13" s="13" customFormat="1" ht="13.5" thickBot="1" x14ac:dyDescent="0.25">
      <c r="A1" s="131" t="s">
        <v>134</v>
      </c>
      <c r="B1" s="13" t="s">
        <v>0</v>
      </c>
      <c r="C1" s="13" t="s">
        <v>13</v>
      </c>
      <c r="D1" s="13" t="s">
        <v>8</v>
      </c>
      <c r="E1" s="163" t="s">
        <v>78</v>
      </c>
      <c r="F1" s="14" t="s">
        <v>33</v>
      </c>
      <c r="G1" s="14" t="s">
        <v>20</v>
      </c>
      <c r="H1" s="14" t="s">
        <v>198</v>
      </c>
      <c r="I1" s="14" t="s">
        <v>21</v>
      </c>
      <c r="J1" s="58"/>
      <c r="K1" s="58"/>
    </row>
    <row r="2" spans="1:13" s="6" customFormat="1" x14ac:dyDescent="0.2">
      <c r="A2" s="6" t="s">
        <v>7</v>
      </c>
      <c r="C2" s="8"/>
      <c r="D2" s="8"/>
      <c r="E2" s="6">
        <v>42.195</v>
      </c>
      <c r="F2" s="9"/>
      <c r="G2" s="11"/>
      <c r="H2" s="11"/>
      <c r="I2" s="11"/>
      <c r="J2" s="59"/>
      <c r="K2" s="53"/>
    </row>
    <row r="3" spans="1:13" s="22" customFormat="1" x14ac:dyDescent="0.2">
      <c r="A3" s="22" t="s">
        <v>6</v>
      </c>
      <c r="B3" s="11">
        <v>4.1666666666666664E-2</v>
      </c>
      <c r="C3" s="11"/>
      <c r="D3" s="11"/>
      <c r="F3" s="9"/>
      <c r="G3" s="11"/>
      <c r="H3" s="11"/>
      <c r="I3" s="11"/>
      <c r="J3" s="167" t="s">
        <v>227</v>
      </c>
      <c r="K3" s="168" t="s">
        <v>228</v>
      </c>
    </row>
    <row r="4" spans="1:13" x14ac:dyDescent="0.2">
      <c r="A4" s="28" t="s">
        <v>371</v>
      </c>
      <c r="B4" s="24">
        <v>8.3333333333333329E-2</v>
      </c>
      <c r="C4" s="27">
        <f>K4/2</f>
        <v>8.3333333333333329E-2</v>
      </c>
      <c r="D4" s="31">
        <f>K4</f>
        <v>0.16666666666666666</v>
      </c>
      <c r="E4" s="25">
        <f>$E$2/2</f>
        <v>21.0975</v>
      </c>
      <c r="F4" s="29">
        <f>J4</f>
        <v>10.54875</v>
      </c>
      <c r="G4" s="24">
        <f>B4/E4</f>
        <v>3.9499150768258478E-3</v>
      </c>
      <c r="H4" s="24">
        <f>G4*3</f>
        <v>1.1849745230477543E-2</v>
      </c>
      <c r="I4" s="24">
        <f>G4*10</f>
        <v>3.9499150768258481E-2</v>
      </c>
      <c r="J4" s="60">
        <f>$B$3/B4*E4</f>
        <v>10.54875</v>
      </c>
      <c r="K4" s="55">
        <f>$E$2/E4*B4</f>
        <v>0.16666666666666666</v>
      </c>
      <c r="L4"/>
      <c r="M4"/>
    </row>
    <row r="5" spans="1:13" x14ac:dyDescent="0.2">
      <c r="A5" s="28" t="s">
        <v>194</v>
      </c>
      <c r="B5" s="31">
        <v>7.946759259259259E-2</v>
      </c>
      <c r="C5" s="27">
        <f>K5/2</f>
        <v>0.10478547092013889</v>
      </c>
      <c r="D5" s="27">
        <f>K5</f>
        <v>0.20957094184027777</v>
      </c>
      <c r="E5" s="29">
        <v>16</v>
      </c>
      <c r="F5" s="25">
        <f>J5</f>
        <v>8.3891639965045144</v>
      </c>
      <c r="G5" s="24">
        <f>B5/E5</f>
        <v>4.9667245370370369E-3</v>
      </c>
      <c r="H5" s="24">
        <f>G5*3</f>
        <v>1.4900173611111111E-2</v>
      </c>
      <c r="I5" s="24">
        <f>G5*10</f>
        <v>4.9667245370370372E-2</v>
      </c>
      <c r="J5" s="60">
        <f>$B$3/B5*E5</f>
        <v>8.3891639965045144</v>
      </c>
      <c r="K5" s="55">
        <f>$E$2/E5*B5</f>
        <v>0.20957094184027777</v>
      </c>
      <c r="L5"/>
      <c r="M5"/>
    </row>
    <row r="6" spans="1:13" x14ac:dyDescent="0.2">
      <c r="A6" s="28" t="s">
        <v>65</v>
      </c>
      <c r="B6" s="24">
        <v>6.8657407407407403E-2</v>
      </c>
      <c r="C6" s="27">
        <f>K6/2</f>
        <v>0.10650732741013071</v>
      </c>
      <c r="D6" s="31">
        <f>K6</f>
        <v>0.21301465482026141</v>
      </c>
      <c r="E6" s="25">
        <v>13.6</v>
      </c>
      <c r="F6" s="29">
        <f>J6</f>
        <v>8.2535401213755897</v>
      </c>
      <c r="G6" s="24">
        <f>B6/E6</f>
        <v>5.048338779956427E-3</v>
      </c>
      <c r="H6" s="24">
        <f>G6*3</f>
        <v>1.5145016339869281E-2</v>
      </c>
      <c r="I6" s="24">
        <f>G6*10</f>
        <v>5.0483387799564267E-2</v>
      </c>
      <c r="J6" s="60">
        <f>$B$3/B6*E6</f>
        <v>8.2535401213755897</v>
      </c>
      <c r="K6" s="55">
        <f>$E$2/E6*B6</f>
        <v>0.21301465482026141</v>
      </c>
      <c r="L6"/>
      <c r="M6"/>
    </row>
    <row r="7" spans="1:13" x14ac:dyDescent="0.2">
      <c r="A7" s="28" t="s">
        <v>150</v>
      </c>
      <c r="B7" s="24">
        <v>5.5555555555555552E-2</v>
      </c>
      <c r="C7" s="27">
        <f>K7/2</f>
        <v>9.76736111111111E-2</v>
      </c>
      <c r="D7" s="31">
        <f>K7</f>
        <v>0.1953472222222222</v>
      </c>
      <c r="E7" s="25">
        <v>12</v>
      </c>
      <c r="F7" s="29">
        <f>J7</f>
        <v>9</v>
      </c>
      <c r="G7" s="24">
        <f>B7/E7</f>
        <v>4.6296296296296294E-3</v>
      </c>
      <c r="H7" s="24">
        <f>G7*3</f>
        <v>1.3888888888888888E-2</v>
      </c>
      <c r="I7" s="24">
        <f>G7*10</f>
        <v>4.6296296296296294E-2</v>
      </c>
      <c r="J7" s="60">
        <f>$B$3/B7*E7</f>
        <v>9</v>
      </c>
      <c r="K7" s="55">
        <f>$E$2/E7*B7</f>
        <v>0.1953472222222222</v>
      </c>
      <c r="L7"/>
      <c r="M7"/>
    </row>
    <row r="8" spans="1:13" x14ac:dyDescent="0.2">
      <c r="A8" s="28" t="s">
        <v>175</v>
      </c>
      <c r="B8" s="24">
        <v>6.324074074074075E-2</v>
      </c>
      <c r="C8" s="27">
        <f>K8/2</f>
        <v>0.11703697612085773</v>
      </c>
      <c r="D8" s="27">
        <f>K8</f>
        <v>0.23407395224171546</v>
      </c>
      <c r="E8" s="25">
        <v>11.4</v>
      </c>
      <c r="F8" s="33">
        <f>J8</f>
        <v>7.5109809663250351</v>
      </c>
      <c r="G8" s="24">
        <f>B8/E8</f>
        <v>5.547433398310592E-3</v>
      </c>
      <c r="H8" s="24">
        <f>G8*3</f>
        <v>1.6642300194931778E-2</v>
      </c>
      <c r="I8" s="24">
        <f>G8*10</f>
        <v>5.5474333983105917E-2</v>
      </c>
      <c r="J8" s="60">
        <f>$B$3/B8*E8</f>
        <v>7.5109809663250351</v>
      </c>
      <c r="K8" s="55">
        <f>$E$2/E8*B8</f>
        <v>0.23407395224171546</v>
      </c>
      <c r="L8"/>
      <c r="M8"/>
    </row>
    <row r="9" spans="1:13" x14ac:dyDescent="0.2">
      <c r="A9" s="28" t="s">
        <v>84</v>
      </c>
      <c r="B9" s="24">
        <v>3.6006944444444446E-2</v>
      </c>
      <c r="C9" s="27">
        <f>K9/2</f>
        <v>7.5965651041666665E-2</v>
      </c>
      <c r="D9" s="31">
        <f>K9</f>
        <v>0.15193130208333333</v>
      </c>
      <c r="E9" s="25">
        <v>10</v>
      </c>
      <c r="F9" s="29">
        <f>J9</f>
        <v>11.571841851494696</v>
      </c>
      <c r="G9" s="24">
        <f>B9/E9</f>
        <v>3.6006944444444446E-3</v>
      </c>
      <c r="H9" s="24">
        <f>G9*3</f>
        <v>1.0802083333333334E-2</v>
      </c>
      <c r="I9" s="24">
        <f>G9*10</f>
        <v>3.6006944444444446E-2</v>
      </c>
      <c r="J9" s="60">
        <f>$B$3/B9*E9</f>
        <v>11.571841851494696</v>
      </c>
      <c r="K9" s="55">
        <f>$E$2/E9*B9</f>
        <v>0.15193130208333333</v>
      </c>
      <c r="L9"/>
      <c r="M9"/>
    </row>
    <row r="10" spans="1:13" x14ac:dyDescent="0.2">
      <c r="A10" s="28" t="s">
        <v>85</v>
      </c>
      <c r="B10" s="27">
        <v>4.449074074074074E-2</v>
      </c>
      <c r="C10" s="27">
        <f>K10/2</f>
        <v>9.3864340277777777E-2</v>
      </c>
      <c r="D10" s="27">
        <f>K10</f>
        <v>0.18772868055555555</v>
      </c>
      <c r="E10" s="25">
        <v>10</v>
      </c>
      <c r="F10" s="25">
        <f>J10</f>
        <v>9.3652445369406863</v>
      </c>
      <c r="G10" s="24">
        <f>B10/E10</f>
        <v>4.449074074074074E-3</v>
      </c>
      <c r="H10" s="24">
        <f>G10*3</f>
        <v>1.3347222222222222E-2</v>
      </c>
      <c r="I10" s="24">
        <f>G10*10</f>
        <v>4.449074074074074E-2</v>
      </c>
      <c r="J10" s="60">
        <f>$B$3/B10*E10</f>
        <v>9.3652445369406863</v>
      </c>
      <c r="K10" s="55">
        <f>$E$2/E10*B10</f>
        <v>0.18772868055555555</v>
      </c>
      <c r="L10"/>
      <c r="M10"/>
    </row>
    <row r="11" spans="1:13" x14ac:dyDescent="0.2">
      <c r="A11" s="28" t="s">
        <v>157</v>
      </c>
      <c r="B11" s="24">
        <v>3.4050925925925922E-2</v>
      </c>
      <c r="C11" s="27">
        <f>K11/2</f>
        <v>7.9821045524691353E-2</v>
      </c>
      <c r="D11" s="31">
        <f>K11</f>
        <v>0.15964209104938271</v>
      </c>
      <c r="E11" s="25">
        <v>9</v>
      </c>
      <c r="F11" s="29">
        <f>J11</f>
        <v>11.012916383412646</v>
      </c>
      <c r="G11" s="24">
        <f>B11/E11</f>
        <v>3.783436213991769E-3</v>
      </c>
      <c r="H11" s="24">
        <f>G11*3</f>
        <v>1.1350308641975306E-2</v>
      </c>
      <c r="I11" s="24">
        <f>G11*10</f>
        <v>3.7834362139917692E-2</v>
      </c>
      <c r="J11" s="60">
        <f>$B$3/B11*E11</f>
        <v>11.012916383412646</v>
      </c>
      <c r="K11" s="55">
        <f>$E$2/E11*B11</f>
        <v>0.15964209104938271</v>
      </c>
      <c r="L11"/>
      <c r="M11"/>
    </row>
    <row r="12" spans="1:13" x14ac:dyDescent="0.2">
      <c r="A12" s="28" t="s">
        <v>158</v>
      </c>
      <c r="B12" s="24">
        <v>3.1527777777777773E-2</v>
      </c>
      <c r="C12" s="27">
        <f>K12/2</f>
        <v>8.3144661458333324E-2</v>
      </c>
      <c r="D12" s="31">
        <f>K12</f>
        <v>0.16628932291666665</v>
      </c>
      <c r="E12" s="25">
        <v>8</v>
      </c>
      <c r="F12" s="33">
        <f>J12</f>
        <v>10.572687224669604</v>
      </c>
      <c r="G12" s="24">
        <f>B12/E12</f>
        <v>3.9409722222222216E-3</v>
      </c>
      <c r="H12" s="24">
        <f>G12*3</f>
        <v>1.1822916666666666E-2</v>
      </c>
      <c r="I12" s="24">
        <f>G12*10</f>
        <v>3.9409722222222214E-2</v>
      </c>
      <c r="J12" s="60">
        <f>$B$3/B12*E12</f>
        <v>10.572687224669604</v>
      </c>
      <c r="K12" s="55">
        <f>$E$2/E12*B12</f>
        <v>0.16628932291666665</v>
      </c>
      <c r="L12"/>
      <c r="M12"/>
    </row>
    <row r="13" spans="1:13" x14ac:dyDescent="0.2">
      <c r="A13" s="28" t="s">
        <v>172</v>
      </c>
      <c r="B13" s="31">
        <v>4.1099537037037039E-2</v>
      </c>
      <c r="C13" s="27">
        <f>K13/2</f>
        <v>0.11088203102799092</v>
      </c>
      <c r="D13" s="27">
        <f>K13</f>
        <v>0.22176406205598184</v>
      </c>
      <c r="E13" s="29">
        <v>7.82</v>
      </c>
      <c r="F13" s="25">
        <f>J13</f>
        <v>7.9279076316530546</v>
      </c>
      <c r="G13" s="24">
        <f>B13/E13</f>
        <v>5.2556952732783933E-3</v>
      </c>
      <c r="H13" s="24">
        <f>G13*3</f>
        <v>1.5767085819835179E-2</v>
      </c>
      <c r="I13" s="24">
        <f>G13*10</f>
        <v>5.2556952732783935E-2</v>
      </c>
      <c r="J13" s="60">
        <f>$B$3/B13*E13</f>
        <v>7.9279076316530546</v>
      </c>
      <c r="K13" s="55">
        <f>$E$2/E13*B13</f>
        <v>0.22176406205598184</v>
      </c>
      <c r="L13"/>
      <c r="M13"/>
    </row>
    <row r="14" spans="1:13" x14ac:dyDescent="0.2">
      <c r="A14" s="28" t="s">
        <v>181</v>
      </c>
      <c r="B14" s="31">
        <v>4.4791666666666667E-2</v>
      </c>
      <c r="C14" s="27">
        <f>K14/2</f>
        <v>0.12115284455128204</v>
      </c>
      <c r="D14" s="27">
        <f>K14</f>
        <v>0.24230568910256409</v>
      </c>
      <c r="E14" s="29">
        <v>7.8</v>
      </c>
      <c r="F14" s="25">
        <f>J14</f>
        <v>7.2558139534883717</v>
      </c>
      <c r="G14" s="24">
        <f>B14/E14</f>
        <v>5.7425213675213679E-3</v>
      </c>
      <c r="H14" s="24">
        <f>G14*3</f>
        <v>1.7227564102564104E-2</v>
      </c>
      <c r="I14" s="24">
        <f>G14*10</f>
        <v>5.7425213675213679E-2</v>
      </c>
      <c r="J14" s="60">
        <f>$B$3/B14*E14</f>
        <v>7.2558139534883717</v>
      </c>
      <c r="K14" s="55">
        <f>$E$2/E14*B14</f>
        <v>0.24230568910256409</v>
      </c>
      <c r="L14"/>
      <c r="M14"/>
    </row>
    <row r="15" spans="1:13" x14ac:dyDescent="0.2">
      <c r="A15" s="28" t="s">
        <v>11</v>
      </c>
      <c r="B15" s="31">
        <v>2.7858796296296298E-2</v>
      </c>
      <c r="C15" s="27">
        <f>K15/2</f>
        <v>7.8366793981481497E-2</v>
      </c>
      <c r="D15" s="31">
        <f>K15</f>
        <v>0.15673358796296299</v>
      </c>
      <c r="E15" s="29">
        <v>7.5</v>
      </c>
      <c r="F15" s="29">
        <f>J15</f>
        <v>11.217282924802658</v>
      </c>
      <c r="G15" s="24">
        <f>B15/E15</f>
        <v>3.7145061728395064E-3</v>
      </c>
      <c r="H15" s="24">
        <f>G15*3</f>
        <v>1.114351851851852E-2</v>
      </c>
      <c r="I15" s="24">
        <f>G15*10</f>
        <v>3.7145061728395067E-2</v>
      </c>
      <c r="J15" s="60">
        <f>$B$3/B15*E15</f>
        <v>11.217282924802658</v>
      </c>
      <c r="K15" s="55">
        <f>$E$2/E15*B15</f>
        <v>0.15673358796296299</v>
      </c>
      <c r="L15"/>
      <c r="M15"/>
    </row>
    <row r="16" spans="1:13" x14ac:dyDescent="0.2">
      <c r="A16" s="28" t="s">
        <v>153</v>
      </c>
      <c r="B16" s="24">
        <v>3.4722222222222224E-2</v>
      </c>
      <c r="C16" s="27">
        <f>K16/2</f>
        <v>9.8993524774774785E-2</v>
      </c>
      <c r="D16" s="27">
        <f>K16</f>
        <v>0.19798704954954957</v>
      </c>
      <c r="E16" s="25">
        <v>7.4</v>
      </c>
      <c r="F16" s="33">
        <f>J16</f>
        <v>8.8800000000000008</v>
      </c>
      <c r="G16" s="24">
        <f>B16/E16</f>
        <v>4.6921921921921923E-3</v>
      </c>
      <c r="H16" s="24">
        <f>G16*3</f>
        <v>1.4076576576576577E-2</v>
      </c>
      <c r="I16" s="24">
        <f>G16*10</f>
        <v>4.6921921921921919E-2</v>
      </c>
      <c r="J16" s="60">
        <f>$B$3/B16*E16</f>
        <v>8.8800000000000008</v>
      </c>
      <c r="K16" s="55">
        <f>$E$2/E16*B16</f>
        <v>0.19798704954954957</v>
      </c>
      <c r="L16"/>
      <c r="M16"/>
    </row>
    <row r="17" spans="1:13" x14ac:dyDescent="0.2">
      <c r="A17" s="28" t="s">
        <v>159</v>
      </c>
      <c r="B17" s="24">
        <v>2.5706018518518517E-2</v>
      </c>
      <c r="C17" s="27">
        <f>K17/2</f>
        <v>7.7476103670634913E-2</v>
      </c>
      <c r="D17" s="27">
        <f>K17</f>
        <v>0.15495220734126983</v>
      </c>
      <c r="E17" s="25">
        <v>7</v>
      </c>
      <c r="F17" s="33">
        <f>J17</f>
        <v>11.346240432237732</v>
      </c>
      <c r="G17" s="24">
        <f>B17/E17</f>
        <v>3.6722883597883594E-3</v>
      </c>
      <c r="H17" s="24">
        <f>G17*3</f>
        <v>1.1016865079365078E-2</v>
      </c>
      <c r="I17" s="24">
        <f>G17*10</f>
        <v>3.6722883597883595E-2</v>
      </c>
      <c r="J17" s="60">
        <f>$B$3/B17*E17</f>
        <v>11.346240432237732</v>
      </c>
      <c r="K17" s="55">
        <f>$E$2/E17*B17</f>
        <v>0.15495220734126983</v>
      </c>
      <c r="L17"/>
      <c r="M17"/>
    </row>
    <row r="18" spans="1:13" x14ac:dyDescent="0.2">
      <c r="A18" s="28" t="s">
        <v>152</v>
      </c>
      <c r="B18" s="24">
        <v>3.7395833333333336E-2</v>
      </c>
      <c r="C18" s="27">
        <f>K18/2</f>
        <v>0.11688275462962965</v>
      </c>
      <c r="D18" s="31">
        <f>K18</f>
        <v>0.23376550925925929</v>
      </c>
      <c r="E18" s="25">
        <v>6.75</v>
      </c>
      <c r="F18" s="29">
        <f>J18</f>
        <v>7.5208913649025062</v>
      </c>
      <c r="G18" s="24">
        <f>B18/E18</f>
        <v>5.5401234567901241E-3</v>
      </c>
      <c r="H18" s="24">
        <f>G18*3</f>
        <v>1.6620370370370372E-2</v>
      </c>
      <c r="I18" s="24">
        <f>G18*10</f>
        <v>5.5401234567901241E-2</v>
      </c>
      <c r="J18" s="60">
        <f>$B$3/B18*E18</f>
        <v>7.5208913649025062</v>
      </c>
      <c r="K18" s="55">
        <f>$E$2/E18*B18</f>
        <v>0.23376550925925929</v>
      </c>
      <c r="L18"/>
      <c r="M18"/>
    </row>
    <row r="19" spans="1:13" x14ac:dyDescent="0.2">
      <c r="A19" s="28" t="s">
        <v>36</v>
      </c>
      <c r="B19" s="24">
        <v>2.2048611111111113E-2</v>
      </c>
      <c r="C19" s="27">
        <f>K19/2</f>
        <v>7.6257470969945368E-2</v>
      </c>
      <c r="D19" s="31">
        <f>K19</f>
        <v>0.15251494193989074</v>
      </c>
      <c r="E19" s="25">
        <v>6.1</v>
      </c>
      <c r="F19" s="29">
        <f>J19</f>
        <v>11.527559055118108</v>
      </c>
      <c r="G19" s="24">
        <f>B19/E19</f>
        <v>3.6145264116575595E-3</v>
      </c>
      <c r="H19" s="24">
        <f>G19*3</f>
        <v>1.0843579234972679E-2</v>
      </c>
      <c r="I19" s="24">
        <f>G19*10</f>
        <v>3.6145264116575593E-2</v>
      </c>
      <c r="J19" s="60">
        <f>$B$3/B19*E19</f>
        <v>11.527559055118108</v>
      </c>
      <c r="K19" s="55">
        <f>$E$2/E19*B19</f>
        <v>0.15251494193989074</v>
      </c>
      <c r="L19"/>
      <c r="M19"/>
    </row>
    <row r="20" spans="1:13" x14ac:dyDescent="0.2">
      <c r="A20" s="28" t="s">
        <v>156</v>
      </c>
      <c r="B20" s="24">
        <v>2.0370370370370369E-2</v>
      </c>
      <c r="C20" s="27">
        <f>K20/2</f>
        <v>7.162731481481481E-2</v>
      </c>
      <c r="D20" s="27">
        <f>K20</f>
        <v>0.14325462962962962</v>
      </c>
      <c r="E20" s="25">
        <v>6</v>
      </c>
      <c r="F20" s="33">
        <f>J20</f>
        <v>12.272727272727273</v>
      </c>
      <c r="G20" s="24">
        <f>B20/E20</f>
        <v>3.3950617283950613E-3</v>
      </c>
      <c r="H20" s="24">
        <f>G20*3</f>
        <v>1.0185185185185184E-2</v>
      </c>
      <c r="I20" s="24">
        <f>G20*10</f>
        <v>3.3950617283950615E-2</v>
      </c>
      <c r="J20" s="60">
        <f>$B$3/B20*E20</f>
        <v>12.272727272727273</v>
      </c>
      <c r="K20" s="55">
        <f>$E$2/E20*B20</f>
        <v>0.14325462962962962</v>
      </c>
      <c r="L20"/>
      <c r="M20"/>
    </row>
    <row r="21" spans="1:13" x14ac:dyDescent="0.2">
      <c r="A21" s="28" t="s">
        <v>154</v>
      </c>
      <c r="B21" s="31">
        <v>2.6388888888888889E-2</v>
      </c>
      <c r="C21" s="27">
        <f>K21/2</f>
        <v>0.10309992283950617</v>
      </c>
      <c r="D21" s="27">
        <f>K21</f>
        <v>0.20619984567901234</v>
      </c>
      <c r="E21" s="29">
        <v>5.4</v>
      </c>
      <c r="F21" s="25">
        <f>J21</f>
        <v>8.526315789473685</v>
      </c>
      <c r="G21" s="24">
        <f>B21/E21</f>
        <v>4.886831275720164E-3</v>
      </c>
      <c r="H21" s="24">
        <f>G21*3</f>
        <v>1.4660493827160493E-2</v>
      </c>
      <c r="I21" s="24">
        <f>G21*10</f>
        <v>4.8868312757201639E-2</v>
      </c>
      <c r="J21" s="60">
        <f>$B$3/B21*E21</f>
        <v>8.526315789473685</v>
      </c>
      <c r="K21" s="55">
        <f>$E$2/E21*B21</f>
        <v>0.20619984567901234</v>
      </c>
      <c r="L21"/>
      <c r="M21"/>
    </row>
    <row r="22" spans="1:13" x14ac:dyDescent="0.2">
      <c r="A22" s="28" t="s">
        <v>160</v>
      </c>
      <c r="B22" s="24">
        <v>1.6701388888888887E-2</v>
      </c>
      <c r="C22" s="27">
        <f>K22/2</f>
        <v>7.0471510416666661E-2</v>
      </c>
      <c r="D22" s="34">
        <f>K22</f>
        <v>0.14094302083333332</v>
      </c>
      <c r="E22" s="25">
        <v>5</v>
      </c>
      <c r="F22" s="30">
        <f>J22</f>
        <v>12.474012474012476</v>
      </c>
      <c r="G22" s="24">
        <f>B22/E22</f>
        <v>3.3402777777777775E-3</v>
      </c>
      <c r="H22" s="24">
        <f>G22*3</f>
        <v>1.0020833333333333E-2</v>
      </c>
      <c r="I22" s="24">
        <f>G22*10</f>
        <v>3.3402777777777774E-2</v>
      </c>
      <c r="J22" s="60">
        <f>$B$3/B22*E22</f>
        <v>12.474012474012476</v>
      </c>
      <c r="K22" s="55">
        <f>$E$2/E22*B22</f>
        <v>0.14094302083333332</v>
      </c>
      <c r="L22"/>
      <c r="M22"/>
    </row>
    <row r="23" spans="1:13" x14ac:dyDescent="0.2">
      <c r="A23" s="28" t="s">
        <v>92</v>
      </c>
      <c r="B23" s="31">
        <v>2.6909722222222224E-2</v>
      </c>
      <c r="C23" s="27">
        <f>K23/2</f>
        <v>0.11827663845486112</v>
      </c>
      <c r="D23" s="27">
        <f>K23</f>
        <v>0.23655327690972225</v>
      </c>
      <c r="E23" s="29">
        <v>4.8</v>
      </c>
      <c r="F23" s="25">
        <f>J23</f>
        <v>7.4322580645161276</v>
      </c>
      <c r="G23" s="24">
        <f>B23/E23</f>
        <v>5.6061921296296302E-3</v>
      </c>
      <c r="H23" s="24">
        <f>G23*3</f>
        <v>1.6818576388888892E-2</v>
      </c>
      <c r="I23" s="24">
        <f>G23*10</f>
        <v>5.6061921296296301E-2</v>
      </c>
      <c r="J23" s="60">
        <f>$B$3/B23*E23</f>
        <v>7.4322580645161276</v>
      </c>
      <c r="K23" s="55">
        <f>$E$2/E23*B23</f>
        <v>0.23655327690972225</v>
      </c>
      <c r="L23"/>
      <c r="M23"/>
    </row>
    <row r="24" spans="1:13" x14ac:dyDescent="0.2">
      <c r="A24" s="28" t="s">
        <v>66</v>
      </c>
      <c r="B24" s="24">
        <v>2.119212962962963E-2</v>
      </c>
      <c r="C24" s="27">
        <f>K24/2</f>
        <v>0.10161385337752525</v>
      </c>
      <c r="D24" s="31">
        <f>K24</f>
        <v>0.2032277067550505</v>
      </c>
      <c r="E24" s="25">
        <v>4.4000000000000004</v>
      </c>
      <c r="F24" s="29">
        <f>J24</f>
        <v>8.6510103768432547</v>
      </c>
      <c r="G24" s="24">
        <f>B24/E24</f>
        <v>4.8163930976430971E-3</v>
      </c>
      <c r="H24" s="24">
        <f>G24*3</f>
        <v>1.4449179292929291E-2</v>
      </c>
      <c r="I24" s="24">
        <f>G24*10</f>
        <v>4.8163930976430971E-2</v>
      </c>
      <c r="J24" s="60">
        <f>$B$3/B24*E24</f>
        <v>8.6510103768432547</v>
      </c>
      <c r="K24" s="55">
        <f>$E$2/E24*B24</f>
        <v>0.2032277067550505</v>
      </c>
      <c r="L24"/>
      <c r="M24"/>
    </row>
    <row r="25" spans="1:13" x14ac:dyDescent="0.2">
      <c r="A25" s="28" t="s">
        <v>161</v>
      </c>
      <c r="B25" s="24">
        <v>1.2881944444444446E-2</v>
      </c>
      <c r="C25" s="27">
        <f>K25/2</f>
        <v>6.7944205729166679E-2</v>
      </c>
      <c r="D25" s="27">
        <f>K25</f>
        <v>0.13588841145833336</v>
      </c>
      <c r="E25" s="25">
        <v>4</v>
      </c>
      <c r="F25" s="33">
        <f>J25</f>
        <v>12.938005390835578</v>
      </c>
      <c r="G25" s="24">
        <f>B25/E25</f>
        <v>3.2204861111111115E-3</v>
      </c>
      <c r="H25" s="24">
        <f>G25*3</f>
        <v>9.6614583333333344E-3</v>
      </c>
      <c r="I25" s="24">
        <f>G25*10</f>
        <v>3.2204861111111115E-2</v>
      </c>
      <c r="J25" s="60">
        <f>$B$3/B25*E25</f>
        <v>12.938005390835578</v>
      </c>
      <c r="K25" s="55">
        <f>$E$2/E25*B25</f>
        <v>0.13588841145833336</v>
      </c>
      <c r="L25"/>
      <c r="M25"/>
    </row>
    <row r="26" spans="1:13" x14ac:dyDescent="0.2">
      <c r="A26" s="28" t="s">
        <v>149</v>
      </c>
      <c r="B26" s="24">
        <v>1.7361111111111112E-2</v>
      </c>
      <c r="C26" s="27">
        <f>K26/2</f>
        <v>0.10346780838041432</v>
      </c>
      <c r="D26" s="31">
        <f>K26</f>
        <v>0.20693561676082864</v>
      </c>
      <c r="E26" s="25">
        <v>3.54</v>
      </c>
      <c r="F26" s="29">
        <f>J26</f>
        <v>8.4960000000000004</v>
      </c>
      <c r="G26" s="24">
        <f>B26/E26</f>
        <v>4.9042686754551161E-3</v>
      </c>
      <c r="H26" s="24">
        <f>G26*3</f>
        <v>1.4712806026365349E-2</v>
      </c>
      <c r="I26" s="24">
        <f>G26*10</f>
        <v>4.904268675455116E-2</v>
      </c>
      <c r="J26" s="60">
        <f>$B$3/B26*E26</f>
        <v>8.4960000000000004</v>
      </c>
      <c r="K26" s="55">
        <f>$E$2/E26*B26</f>
        <v>0.20693561676082864</v>
      </c>
      <c r="L26"/>
      <c r="M26"/>
    </row>
    <row r="27" spans="1:13" x14ac:dyDescent="0.2">
      <c r="A27" s="28" t="s">
        <v>38</v>
      </c>
      <c r="B27" s="31">
        <v>1.8749999999999999E-2</v>
      </c>
      <c r="C27" s="27">
        <f>K27/2</f>
        <v>0.11302232142857142</v>
      </c>
      <c r="D27" s="27">
        <f>K27</f>
        <v>0.22604464285714285</v>
      </c>
      <c r="E27" s="29">
        <v>3.5</v>
      </c>
      <c r="F27" s="25">
        <f>J27</f>
        <v>7.7777777777777786</v>
      </c>
      <c r="G27" s="24">
        <f>B27/E27</f>
        <v>5.3571428571428572E-3</v>
      </c>
      <c r="H27" s="24">
        <f>G27*3</f>
        <v>1.607142857142857E-2</v>
      </c>
      <c r="I27" s="24">
        <f>G27*10</f>
        <v>5.3571428571428575E-2</v>
      </c>
      <c r="J27" s="60">
        <f>$B$3/B27*E27</f>
        <v>7.7777777777777786</v>
      </c>
      <c r="K27" s="55">
        <f>$E$2/E27*B27</f>
        <v>0.22604464285714285</v>
      </c>
      <c r="L27"/>
      <c r="M27"/>
    </row>
    <row r="28" spans="1:13" x14ac:dyDescent="0.2">
      <c r="A28" s="28" t="s">
        <v>155</v>
      </c>
      <c r="B28" s="31">
        <v>1.8622685185185183E-2</v>
      </c>
      <c r="C28" s="27">
        <f>K28/2</f>
        <v>0.11555650020424835</v>
      </c>
      <c r="D28" s="27">
        <f>K28</f>
        <v>0.23111300040849669</v>
      </c>
      <c r="E28" s="29">
        <v>3.4</v>
      </c>
      <c r="F28" s="25">
        <f>J28</f>
        <v>7.6072094468614049</v>
      </c>
      <c r="G28" s="24">
        <f>B28/E28</f>
        <v>5.4772603485838773E-3</v>
      </c>
      <c r="H28" s="24">
        <f>G28*3</f>
        <v>1.6431781045751631E-2</v>
      </c>
      <c r="I28" s="24">
        <f>G28*10</f>
        <v>5.4772603485838775E-2</v>
      </c>
      <c r="J28" s="60">
        <f>$B$3/B28*E28</f>
        <v>7.6072094468614049</v>
      </c>
      <c r="K28" s="55">
        <f>$E$2/E28*B28</f>
        <v>0.23111300040849669</v>
      </c>
      <c r="L28"/>
      <c r="M28"/>
    </row>
    <row r="29" spans="1:13" x14ac:dyDescent="0.2">
      <c r="A29" s="28" t="s">
        <v>22</v>
      </c>
      <c r="B29" s="24">
        <v>9.1782407407407403E-3</v>
      </c>
      <c r="C29" s="27">
        <f>K29/2</f>
        <v>6.2463849686379927E-2</v>
      </c>
      <c r="D29" s="31">
        <f>K29</f>
        <v>0.12492769937275985</v>
      </c>
      <c r="E29" s="25">
        <v>3.1</v>
      </c>
      <c r="F29" s="29">
        <f>J29</f>
        <v>14.07313997477932</v>
      </c>
      <c r="G29" s="24">
        <f>B29/E29</f>
        <v>2.9607228195937872E-3</v>
      </c>
      <c r="H29" s="24">
        <f>G29*3</f>
        <v>8.8821684587813612E-3</v>
      </c>
      <c r="I29" s="24">
        <f>G29*10</f>
        <v>2.9607228195937873E-2</v>
      </c>
      <c r="J29" s="60">
        <f>$B$3/B29*E29</f>
        <v>14.07313997477932</v>
      </c>
      <c r="K29" s="55">
        <f>$E$2/E29*B29</f>
        <v>0.12492769937275985</v>
      </c>
      <c r="L29"/>
      <c r="M29"/>
    </row>
    <row r="30" spans="1:13" x14ac:dyDescent="0.2">
      <c r="A30" s="28" t="s">
        <v>148</v>
      </c>
      <c r="B30" s="31">
        <v>1.5972222222222224E-2</v>
      </c>
      <c r="C30" s="27">
        <f>K30/2</f>
        <v>0.10870127688172045</v>
      </c>
      <c r="D30" s="27">
        <f>K30</f>
        <v>0.21740255376344089</v>
      </c>
      <c r="E30" s="29">
        <v>3.1</v>
      </c>
      <c r="F30" s="25">
        <f>J30</f>
        <v>8.086956521739129</v>
      </c>
      <c r="G30" s="24">
        <f>B30/E30</f>
        <v>5.1523297491039436E-3</v>
      </c>
      <c r="H30" s="24">
        <f>G30*3</f>
        <v>1.5456989247311832E-2</v>
      </c>
      <c r="I30" s="24">
        <f>G30*10</f>
        <v>5.1523297491039434E-2</v>
      </c>
      <c r="J30" s="60">
        <f>$B$3/B30*E30</f>
        <v>8.086956521739129</v>
      </c>
      <c r="K30" s="55">
        <f>$E$2/E30*B30</f>
        <v>0.21740255376344089</v>
      </c>
      <c r="L30"/>
      <c r="M30"/>
    </row>
    <row r="31" spans="1:13" x14ac:dyDescent="0.2">
      <c r="A31" s="28" t="s">
        <v>151</v>
      </c>
      <c r="B31" s="24">
        <v>1.3888888888888888E-2</v>
      </c>
      <c r="C31" s="27">
        <f>K31/2</f>
        <v>9.76736111111111E-2</v>
      </c>
      <c r="D31" s="31">
        <f>K31</f>
        <v>0.1953472222222222</v>
      </c>
      <c r="E31" s="25">
        <v>3</v>
      </c>
      <c r="F31" s="29">
        <f>J31</f>
        <v>9</v>
      </c>
      <c r="G31" s="24">
        <f>B31/E31</f>
        <v>4.6296296296296294E-3</v>
      </c>
      <c r="H31" s="24">
        <f>G31*3</f>
        <v>1.3888888888888888E-2</v>
      </c>
      <c r="I31" s="24">
        <f>G31*10</f>
        <v>4.6296296296296294E-2</v>
      </c>
      <c r="J31" s="60">
        <f>$B$3/B31*E31</f>
        <v>9</v>
      </c>
      <c r="K31" s="55">
        <f>$E$2/E31*B31</f>
        <v>0.1953472222222222</v>
      </c>
      <c r="L31"/>
      <c r="M31"/>
    </row>
    <row r="32" spans="1:13" x14ac:dyDescent="0.2">
      <c r="G32" s="139"/>
      <c r="H32" s="139"/>
    </row>
  </sheetData>
  <sortState xmlns:xlrd2="http://schemas.microsoft.com/office/spreadsheetml/2017/richdata2" ref="A4:I31">
    <sortCondition descending="1" ref="E4:E31"/>
    <sortCondition ref="B4:B31"/>
  </sortState>
  <phoneticPr fontId="11" type="noConversion"/>
  <conditionalFormatting sqref="D23:E26 D28:E28 D1 D30:E30 E19:E65530 D4:D65530">
    <cfRule type="cellIs" dxfId="251" priority="37" stopIfTrue="1" operator="between">
      <formula>0</formula>
      <formula>0.166655092592593</formula>
    </cfRule>
    <cfRule type="cellIs" dxfId="250" priority="38" stopIfTrue="1" operator="between">
      <formula>0.166666666666667</formula>
      <formula>0.208321759259259</formula>
    </cfRule>
    <cfRule type="cellIs" dxfId="249" priority="39" stopIfTrue="1" operator="between">
      <formula>0.208333333333333</formula>
      <formula>4.16665509259259</formula>
    </cfRule>
  </conditionalFormatting>
  <conditionalFormatting sqref="A1 F1:F31">
    <cfRule type="cellIs" dxfId="248" priority="40" stopIfTrue="1" operator="between">
      <formula>0</formula>
      <formula>9.999</formula>
    </cfRule>
    <cfRule type="cellIs" dxfId="247" priority="41" stopIfTrue="1" operator="between">
      <formula>10</formula>
      <formula>10.999</formula>
    </cfRule>
    <cfRule type="cellIs" dxfId="246" priority="42" stopIfTrue="1" operator="between">
      <formula>11</formula>
      <formula>99.999</formula>
    </cfRule>
  </conditionalFormatting>
  <conditionalFormatting sqref="B1:B2 B4:B65530">
    <cfRule type="cellIs" dxfId="245" priority="43" stopIfTrue="1" operator="between">
      <formula>0</formula>
      <formula>0.0416550925925926</formula>
    </cfRule>
    <cfRule type="cellIs" dxfId="244" priority="44" stopIfTrue="1" operator="between">
      <formula>0.0416666666666667</formula>
      <formula>0.0833217592592593</formula>
    </cfRule>
    <cfRule type="cellIs" dxfId="243" priority="45" stopIfTrue="1" operator="between">
      <formula>0.0833333333333333</formula>
      <formula>4.16665509259259</formula>
    </cfRule>
  </conditionalFormatting>
  <conditionalFormatting sqref="E23:F26 E28:F28 E30:F30 E3:E31 F19:F65530">
    <cfRule type="cellIs" dxfId="242" priority="46" stopIfTrue="1" operator="between">
      <formula>0</formula>
      <formula>19.999</formula>
    </cfRule>
    <cfRule type="cellIs" dxfId="241" priority="47" stopIfTrue="1" operator="between">
      <formula>20</formula>
      <formula>29.999</formula>
    </cfRule>
    <cfRule type="cellIs" dxfId="240" priority="48" stopIfTrue="1" operator="between">
      <formula>30</formula>
      <formula>99.999</formula>
    </cfRule>
  </conditionalFormatting>
  <conditionalFormatting sqref="C1:C1048576">
    <cfRule type="cellIs" dxfId="239" priority="49" stopIfTrue="1" operator="between">
      <formula>0</formula>
      <formula>0.0624884259259259</formula>
    </cfRule>
    <cfRule type="cellIs" dxfId="238" priority="50" stopIfTrue="1" operator="between">
      <formula>0.0625</formula>
      <formula>0.0763773148148148</formula>
    </cfRule>
    <cfRule type="cellIs" dxfId="237" priority="51" stopIfTrue="1" operator="between">
      <formula>0.0763888888888889</formula>
      <formula>4.16665509259259</formula>
    </cfRule>
  </conditionalFormatting>
  <conditionalFormatting sqref="J32:K65530 I1:I1048576">
    <cfRule type="cellIs" dxfId="236" priority="55" stopIfTrue="1" operator="between">
      <formula>0</formula>
      <formula>0.0347221064814815</formula>
    </cfRule>
    <cfRule type="cellIs" dxfId="235" priority="56" stopIfTrue="1" operator="between">
      <formula>0.0347222222222222</formula>
      <formula>0.0416665509259259</formula>
    </cfRule>
    <cfRule type="cellIs" dxfId="234" priority="57" stopIfTrue="1" operator="between">
      <formula>0.0416666666666667</formula>
      <formula>4.16666655092593</formula>
    </cfRule>
  </conditionalFormatting>
  <conditionalFormatting sqref="G1:G1048576">
    <cfRule type="cellIs" dxfId="233" priority="10" stopIfTrue="1" operator="between">
      <formula>0</formula>
      <formula>0.00347210648148148</formula>
    </cfRule>
    <cfRule type="cellIs" dxfId="232" priority="11" stopIfTrue="1" operator="between">
      <formula>0.00347222222222222</formula>
      <formula>0.00395821759259259</formula>
    </cfRule>
    <cfRule type="cellIs" dxfId="231" priority="12" stopIfTrue="1" operator="between">
      <formula>"00:05:42:00"</formula>
      <formula>"99:59:59:99"</formula>
    </cfRule>
  </conditionalFormatting>
  <conditionalFormatting sqref="H1:H1048576">
    <cfRule type="cellIs" dxfId="230" priority="7" operator="between">
      <formula>0.0118055555555556</formula>
      <formula>4.16665509259259</formula>
    </cfRule>
    <cfRule type="cellIs" dxfId="229" priority="8" operator="between">
      <formula>0.0100694444444444</formula>
      <formula>0.0118054398148148</formula>
    </cfRule>
    <cfRule type="cellIs" dxfId="228" priority="9" operator="between">
      <formula>0</formula>
      <formula>0.0100693287037037</formula>
    </cfRule>
  </conditionalFormatting>
  <conditionalFormatting sqref="E1">
    <cfRule type="cellIs" dxfId="227" priority="1" stopIfTrue="1" operator="between">
      <formula>0</formula>
      <formula>0.0416550925925926</formula>
    </cfRule>
    <cfRule type="cellIs" dxfId="226" priority="2" stopIfTrue="1" operator="between">
      <formula>0.0416666666666667</formula>
      <formula>0.0833217592592593</formula>
    </cfRule>
    <cfRule type="cellIs" dxfId="225" priority="3" stopIfTrue="1" operator="between">
      <formula>0.0833333333333333</formula>
      <formula>"99:99:59"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baseColWidth="10" defaultColWidth="11.42578125" defaultRowHeight="12.75" x14ac:dyDescent="0.2"/>
  <cols>
    <col min="1" max="1" width="28.7109375" style="4" customWidth="1"/>
    <col min="2" max="4" width="11.42578125" style="1"/>
    <col min="5" max="5" width="10.28515625" style="2" customWidth="1"/>
    <col min="6" max="6" width="9.42578125" style="10" customWidth="1"/>
    <col min="7" max="7" width="9.5703125" style="12" customWidth="1"/>
    <col min="8" max="8" width="9.28515625" style="12" customWidth="1"/>
    <col min="9" max="9" width="11.28515625" style="60" bestFit="1" customWidth="1"/>
    <col min="10" max="10" width="12.28515625" style="56" bestFit="1" customWidth="1"/>
  </cols>
  <sheetData>
    <row r="1" spans="1:10" s="13" customFormat="1" ht="13.5" thickBot="1" x14ac:dyDescent="0.25">
      <c r="A1" s="131" t="s">
        <v>133</v>
      </c>
      <c r="B1" s="13" t="s">
        <v>0</v>
      </c>
      <c r="C1" s="13" t="s">
        <v>13</v>
      </c>
      <c r="D1" s="13" t="s">
        <v>8</v>
      </c>
      <c r="E1" s="163" t="s">
        <v>78</v>
      </c>
      <c r="F1" s="14" t="s">
        <v>33</v>
      </c>
      <c r="G1" s="14" t="s">
        <v>20</v>
      </c>
      <c r="H1" s="14" t="s">
        <v>21</v>
      </c>
      <c r="I1" s="58"/>
      <c r="J1" s="58"/>
    </row>
    <row r="2" spans="1:10" s="6" customFormat="1" x14ac:dyDescent="0.2">
      <c r="A2" s="6" t="s">
        <v>7</v>
      </c>
      <c r="C2" s="8"/>
      <c r="D2" s="8"/>
      <c r="E2" s="6">
        <v>42.195</v>
      </c>
      <c r="F2" s="9"/>
      <c r="G2" s="11"/>
      <c r="H2" s="11"/>
      <c r="I2" s="59"/>
      <c r="J2" s="53"/>
    </row>
    <row r="3" spans="1:10" s="22" customFormat="1" x14ac:dyDescent="0.2">
      <c r="A3" s="22" t="s">
        <v>6</v>
      </c>
      <c r="B3" s="11">
        <v>4.1666666666666664E-2</v>
      </c>
      <c r="C3" s="11"/>
      <c r="D3" s="11"/>
      <c r="F3" s="9"/>
      <c r="G3" s="11"/>
      <c r="H3" s="11"/>
      <c r="I3" s="167" t="s">
        <v>227</v>
      </c>
      <c r="J3" s="168" t="s">
        <v>228</v>
      </c>
    </row>
    <row r="4" spans="1:10" x14ac:dyDescent="0.2">
      <c r="A4" s="28" t="s">
        <v>200</v>
      </c>
      <c r="B4" s="24">
        <v>0.18402777777777779</v>
      </c>
      <c r="C4" s="27">
        <f t="shared" ref="C4:C26" si="0">J4/2</f>
        <v>9.4695757113821138E-2</v>
      </c>
      <c r="D4" s="31">
        <f t="shared" ref="D4:D26" si="1">J4</f>
        <v>0.18939151422764228</v>
      </c>
      <c r="E4" s="25">
        <v>41</v>
      </c>
      <c r="F4" s="29">
        <f t="shared" ref="F4:F26" si="2">I4</f>
        <v>9.2830188679245271</v>
      </c>
      <c r="G4" s="24">
        <f t="shared" ref="G4:G26" si="3">B4/E4</f>
        <v>4.4884823848238484E-3</v>
      </c>
      <c r="H4" s="24">
        <f t="shared" ref="H4:H26" si="4">G4*10</f>
        <v>4.4884823848238484E-2</v>
      </c>
      <c r="I4" s="60">
        <f>$B$3/B4*E4</f>
        <v>9.2830188679245271</v>
      </c>
      <c r="J4" s="55">
        <f>$E$2/E4*B4</f>
        <v>0.18939151422764228</v>
      </c>
    </row>
    <row r="5" spans="1:10" x14ac:dyDescent="0.2">
      <c r="A5" s="28" t="s">
        <v>196</v>
      </c>
      <c r="B5" s="24">
        <v>0.1650462962962963</v>
      </c>
      <c r="C5" s="27">
        <f t="shared" si="0"/>
        <v>9.5924634603611891E-2</v>
      </c>
      <c r="D5" s="31">
        <f t="shared" si="1"/>
        <v>0.19184926920722378</v>
      </c>
      <c r="E5" s="25">
        <v>36.299999999999997</v>
      </c>
      <c r="F5" s="29">
        <f t="shared" si="2"/>
        <v>9.1640953716690028</v>
      </c>
      <c r="G5" s="24">
        <f t="shared" si="3"/>
        <v>4.546729925517805E-3</v>
      </c>
      <c r="H5" s="24">
        <f t="shared" si="4"/>
        <v>4.5467299255178048E-2</v>
      </c>
      <c r="I5" s="60">
        <f t="shared" ref="I5:I26" si="5">$B$3/B5*E5</f>
        <v>9.1640953716690028</v>
      </c>
      <c r="J5" s="55">
        <f t="shared" ref="J5:J26" si="6">$E$2/E5*B5</f>
        <v>0.19184926920722378</v>
      </c>
    </row>
    <row r="6" spans="1:10" x14ac:dyDescent="0.2">
      <c r="A6" s="28" t="s">
        <v>197</v>
      </c>
      <c r="B6" s="24">
        <v>0.11375</v>
      </c>
      <c r="C6" s="27">
        <f t="shared" si="0"/>
        <v>7.9994687500000008E-2</v>
      </c>
      <c r="D6" s="31">
        <f t="shared" si="1"/>
        <v>0.15998937500000002</v>
      </c>
      <c r="E6" s="25">
        <v>30</v>
      </c>
      <c r="F6" s="29">
        <f t="shared" si="2"/>
        <v>10.989010989010989</v>
      </c>
      <c r="G6" s="24">
        <f t="shared" si="3"/>
        <v>3.7916666666666667E-3</v>
      </c>
      <c r="H6" s="24">
        <f t="shared" si="4"/>
        <v>3.7916666666666668E-2</v>
      </c>
      <c r="I6" s="60">
        <f t="shared" si="5"/>
        <v>10.989010989010989</v>
      </c>
      <c r="J6" s="55">
        <f t="shared" si="6"/>
        <v>0.15998937500000002</v>
      </c>
    </row>
    <row r="7" spans="1:10" x14ac:dyDescent="0.2">
      <c r="A7" s="28" t="s">
        <v>184</v>
      </c>
      <c r="B7" s="24">
        <v>0.1107523148148148</v>
      </c>
      <c r="C7" s="27">
        <f t="shared" si="0"/>
        <v>8.9869113915598292E-2</v>
      </c>
      <c r="D7" s="31">
        <f t="shared" si="1"/>
        <v>0.17973822783119658</v>
      </c>
      <c r="E7" s="25">
        <v>26</v>
      </c>
      <c r="F7" s="29">
        <f t="shared" si="2"/>
        <v>9.7815863726617209</v>
      </c>
      <c r="G7" s="24">
        <f t="shared" si="3"/>
        <v>4.2597044159544155E-3</v>
      </c>
      <c r="H7" s="24">
        <f t="shared" si="4"/>
        <v>4.2597044159544156E-2</v>
      </c>
      <c r="I7" s="60">
        <f t="shared" si="5"/>
        <v>9.7815863726617209</v>
      </c>
      <c r="J7" s="55">
        <f t="shared" si="6"/>
        <v>0.17973822783119658</v>
      </c>
    </row>
    <row r="8" spans="1:10" x14ac:dyDescent="0.2">
      <c r="A8" s="28" t="s">
        <v>183</v>
      </c>
      <c r="B8" s="24">
        <v>0.10922453703703704</v>
      </c>
      <c r="C8" s="27">
        <f t="shared" si="0"/>
        <v>9.7436138272257472E-2</v>
      </c>
      <c r="D8" s="31">
        <f t="shared" si="1"/>
        <v>0.19487227654451494</v>
      </c>
      <c r="E8" s="25">
        <v>23.65</v>
      </c>
      <c r="F8" s="29">
        <f t="shared" si="2"/>
        <v>9.0219349369503004</v>
      </c>
      <c r="G8" s="24">
        <f t="shared" si="3"/>
        <v>4.6183736590713334E-3</v>
      </c>
      <c r="H8" s="24">
        <f t="shared" si="4"/>
        <v>4.6183736590713335E-2</v>
      </c>
      <c r="I8" s="60">
        <f t="shared" si="5"/>
        <v>9.0219349369503004</v>
      </c>
      <c r="J8" s="55">
        <f t="shared" si="6"/>
        <v>0.19487227654451494</v>
      </c>
    </row>
    <row r="9" spans="1:10" x14ac:dyDescent="0.2">
      <c r="A9" s="28" t="s">
        <v>146</v>
      </c>
      <c r="B9" s="24">
        <v>8.2685185185185181E-2</v>
      </c>
      <c r="C9" s="27">
        <f t="shared" si="0"/>
        <v>8.2675388362295932E-2</v>
      </c>
      <c r="D9" s="31">
        <f t="shared" si="1"/>
        <v>0.16535077672459186</v>
      </c>
      <c r="E9" s="25">
        <v>21.1</v>
      </c>
      <c r="F9" s="29">
        <f t="shared" si="2"/>
        <v>10.632698768197089</v>
      </c>
      <c r="G9" s="24">
        <f t="shared" si="3"/>
        <v>3.9187291556959797E-3</v>
      </c>
      <c r="H9" s="24">
        <f t="shared" si="4"/>
        <v>3.9187291556959797E-2</v>
      </c>
      <c r="I9" s="60">
        <f t="shared" si="5"/>
        <v>10.632698768197089</v>
      </c>
      <c r="J9" s="55">
        <f t="shared" si="6"/>
        <v>0.16535077672459186</v>
      </c>
    </row>
    <row r="10" spans="1:10" x14ac:dyDescent="0.2">
      <c r="A10" s="28" t="s">
        <v>182</v>
      </c>
      <c r="B10" s="24">
        <v>9.5358796296296289E-2</v>
      </c>
      <c r="C10" s="27">
        <f t="shared" si="0"/>
        <v>9.5347497860716154E-2</v>
      </c>
      <c r="D10" s="31">
        <f t="shared" si="1"/>
        <v>0.19069499572143231</v>
      </c>
      <c r="E10" s="25">
        <v>21.1</v>
      </c>
      <c r="F10" s="29">
        <f t="shared" si="2"/>
        <v>9.2195654812477255</v>
      </c>
      <c r="G10" s="24">
        <f t="shared" si="3"/>
        <v>4.5193742320519563E-3</v>
      </c>
      <c r="H10" s="24">
        <f t="shared" si="4"/>
        <v>4.5193742320519564E-2</v>
      </c>
      <c r="I10" s="60">
        <f t="shared" si="5"/>
        <v>9.2195654812477255</v>
      </c>
      <c r="J10" s="55">
        <f t="shared" si="6"/>
        <v>0.19069499572143231</v>
      </c>
    </row>
    <row r="11" spans="1:10" x14ac:dyDescent="0.2">
      <c r="A11" s="28" t="s">
        <v>271</v>
      </c>
      <c r="B11" s="24">
        <v>0.10416666666666667</v>
      </c>
      <c r="C11" s="27">
        <f t="shared" si="0"/>
        <v>0.10415432464454977</v>
      </c>
      <c r="D11" s="31">
        <f t="shared" si="1"/>
        <v>0.20830864928909953</v>
      </c>
      <c r="E11" s="25">
        <v>21.1</v>
      </c>
      <c r="F11" s="29">
        <f t="shared" si="2"/>
        <v>8.44</v>
      </c>
      <c r="G11" s="24">
        <f t="shared" si="3"/>
        <v>4.9368088467614535E-3</v>
      </c>
      <c r="H11" s="24">
        <f t="shared" si="4"/>
        <v>4.9368088467614535E-2</v>
      </c>
      <c r="I11" s="60">
        <f t="shared" si="5"/>
        <v>8.44</v>
      </c>
      <c r="J11" s="55">
        <f t="shared" si="6"/>
        <v>0.20830864928909953</v>
      </c>
    </row>
    <row r="12" spans="1:10" x14ac:dyDescent="0.2">
      <c r="A12" s="28" t="s">
        <v>273</v>
      </c>
      <c r="B12" s="24">
        <v>9.0277777777777776E-2</v>
      </c>
      <c r="C12" s="27">
        <f t="shared" si="0"/>
        <v>9.4757980928689867E-2</v>
      </c>
      <c r="D12" s="31">
        <f t="shared" si="1"/>
        <v>0.18951596185737973</v>
      </c>
      <c r="E12" s="25">
        <v>20.100000000000001</v>
      </c>
      <c r="F12" s="29">
        <f t="shared" si="2"/>
        <v>9.2769230769230777</v>
      </c>
      <c r="G12" s="24">
        <f t="shared" si="3"/>
        <v>4.4914317302376999E-3</v>
      </c>
      <c r="H12" s="24">
        <f t="shared" si="4"/>
        <v>4.4914317302377001E-2</v>
      </c>
      <c r="I12" s="60">
        <f t="shared" si="5"/>
        <v>9.2769230769230777</v>
      </c>
      <c r="J12" s="55">
        <f t="shared" si="6"/>
        <v>0.18951596185737973</v>
      </c>
    </row>
    <row r="13" spans="1:10" x14ac:dyDescent="0.2">
      <c r="A13" s="28" t="s">
        <v>370</v>
      </c>
      <c r="B13" s="24">
        <v>5.5555555555555552E-2</v>
      </c>
      <c r="C13" s="27">
        <f t="shared" si="0"/>
        <v>6.1365619546247807E-2</v>
      </c>
      <c r="D13" s="31">
        <f t="shared" si="1"/>
        <v>0.12273123909249561</v>
      </c>
      <c r="E13" s="25">
        <v>19.100000000000001</v>
      </c>
      <c r="F13" s="29">
        <f t="shared" si="2"/>
        <v>14.325000000000001</v>
      </c>
      <c r="G13" s="24">
        <f t="shared" si="3"/>
        <v>2.9086678301337983E-3</v>
      </c>
      <c r="H13" s="24">
        <f t="shared" si="4"/>
        <v>2.9086678301337984E-2</v>
      </c>
      <c r="I13" s="60">
        <f t="shared" si="5"/>
        <v>14.325000000000001</v>
      </c>
      <c r="J13" s="55">
        <f t="shared" si="6"/>
        <v>0.12273123909249561</v>
      </c>
    </row>
    <row r="14" spans="1:10" x14ac:dyDescent="0.2">
      <c r="A14" s="28" t="s">
        <v>272</v>
      </c>
      <c r="B14" s="24">
        <v>7.3611111111111113E-2</v>
      </c>
      <c r="C14" s="27">
        <f t="shared" si="0"/>
        <v>8.1309445898778351E-2</v>
      </c>
      <c r="D14" s="31">
        <f t="shared" si="1"/>
        <v>0.1626188917975567</v>
      </c>
      <c r="E14" s="25">
        <v>19.100000000000001</v>
      </c>
      <c r="F14" s="29">
        <f t="shared" si="2"/>
        <v>10.811320754716983</v>
      </c>
      <c r="G14" s="24">
        <f t="shared" si="3"/>
        <v>3.8539848749272829E-3</v>
      </c>
      <c r="H14" s="24">
        <f t="shared" si="4"/>
        <v>3.8539848749272826E-2</v>
      </c>
      <c r="I14" s="60">
        <f t="shared" si="5"/>
        <v>10.811320754716983</v>
      </c>
      <c r="J14" s="55">
        <f t="shared" si="6"/>
        <v>0.1626188917975567</v>
      </c>
    </row>
    <row r="15" spans="1:10" x14ac:dyDescent="0.2">
      <c r="A15" s="28" t="s">
        <v>274</v>
      </c>
      <c r="B15" s="24">
        <v>5.5555555555555552E-2</v>
      </c>
      <c r="C15" s="27">
        <f t="shared" si="0"/>
        <v>7.8663310961968672E-2</v>
      </c>
      <c r="D15" s="31">
        <f t="shared" si="1"/>
        <v>0.15732662192393734</v>
      </c>
      <c r="E15" s="25">
        <v>14.9</v>
      </c>
      <c r="F15" s="29">
        <f t="shared" si="2"/>
        <v>11.175000000000001</v>
      </c>
      <c r="G15" s="24">
        <f t="shared" si="3"/>
        <v>3.7285607755406409E-3</v>
      </c>
      <c r="H15" s="24">
        <f t="shared" si="4"/>
        <v>3.7285607755406409E-2</v>
      </c>
      <c r="I15" s="60">
        <f t="shared" si="5"/>
        <v>11.175000000000001</v>
      </c>
      <c r="J15" s="55">
        <f t="shared" si="6"/>
        <v>0.15732662192393734</v>
      </c>
    </row>
    <row r="16" spans="1:10" x14ac:dyDescent="0.2">
      <c r="A16" s="28" t="s">
        <v>143</v>
      </c>
      <c r="B16" s="24">
        <v>3.6458333333333336E-2</v>
      </c>
      <c r="C16" s="27">
        <f t="shared" si="0"/>
        <v>7.691796875000001E-2</v>
      </c>
      <c r="D16" s="31">
        <f t="shared" si="1"/>
        <v>0.15383593750000002</v>
      </c>
      <c r="E16" s="25">
        <v>10</v>
      </c>
      <c r="F16" s="29">
        <f t="shared" si="2"/>
        <v>11.428571428571427</v>
      </c>
      <c r="G16" s="24">
        <f t="shared" si="3"/>
        <v>3.6458333333333334E-3</v>
      </c>
      <c r="H16" s="24">
        <f t="shared" si="4"/>
        <v>3.6458333333333336E-2</v>
      </c>
      <c r="I16" s="60">
        <f t="shared" ref="I16" si="7">$B$3/B16*E16</f>
        <v>11.428571428571427</v>
      </c>
      <c r="J16" s="55">
        <f t="shared" ref="J16" si="8">$E$2/E16*B16</f>
        <v>0.15383593750000002</v>
      </c>
    </row>
    <row r="17" spans="1:10" x14ac:dyDescent="0.2">
      <c r="A17" s="28" t="s">
        <v>347</v>
      </c>
      <c r="B17" s="24">
        <v>3.6805555555555557E-2</v>
      </c>
      <c r="C17" s="27">
        <f t="shared" si="0"/>
        <v>7.7650520833333334E-2</v>
      </c>
      <c r="D17" s="31">
        <f t="shared" si="1"/>
        <v>0.15530104166666667</v>
      </c>
      <c r="E17" s="25">
        <v>10</v>
      </c>
      <c r="F17" s="29">
        <f t="shared" si="2"/>
        <v>11.320754716981131</v>
      </c>
      <c r="G17" s="24">
        <f t="shared" si="3"/>
        <v>3.6805555555555558E-3</v>
      </c>
      <c r="H17" s="24">
        <f t="shared" si="4"/>
        <v>3.6805555555555557E-2</v>
      </c>
      <c r="I17" s="60">
        <f t="shared" si="5"/>
        <v>11.320754716981131</v>
      </c>
      <c r="J17" s="55">
        <f t="shared" si="6"/>
        <v>0.15530104166666667</v>
      </c>
    </row>
    <row r="18" spans="1:10" x14ac:dyDescent="0.2">
      <c r="A18" s="28" t="s">
        <v>315</v>
      </c>
      <c r="B18" s="24">
        <v>5.2083333333333336E-2</v>
      </c>
      <c r="C18" s="27">
        <f t="shared" si="0"/>
        <v>0.11099273989898989</v>
      </c>
      <c r="D18" s="31">
        <f t="shared" si="1"/>
        <v>0.22198547979797978</v>
      </c>
      <c r="E18" s="25">
        <v>9.9</v>
      </c>
      <c r="F18" s="29">
        <f t="shared" si="2"/>
        <v>7.92</v>
      </c>
      <c r="G18" s="24">
        <f t="shared" si="3"/>
        <v>5.2609427609427613E-3</v>
      </c>
      <c r="H18" s="24">
        <f t="shared" si="4"/>
        <v>5.2609427609427613E-2</v>
      </c>
      <c r="I18" s="60">
        <f t="shared" si="5"/>
        <v>7.92</v>
      </c>
      <c r="J18" s="55">
        <f t="shared" si="6"/>
        <v>0.22198547979797978</v>
      </c>
    </row>
    <row r="19" spans="1:10" x14ac:dyDescent="0.2">
      <c r="A19" s="28" t="s">
        <v>296</v>
      </c>
      <c r="B19" s="24">
        <v>5.5555555555555552E-2</v>
      </c>
      <c r="C19" s="27">
        <f t="shared" si="0"/>
        <v>0.12285988819007687</v>
      </c>
      <c r="D19" s="31">
        <f t="shared" si="1"/>
        <v>0.24571977638015374</v>
      </c>
      <c r="E19" s="25">
        <v>9.5399999999999991</v>
      </c>
      <c r="F19" s="29">
        <f t="shared" si="2"/>
        <v>7.1549999999999994</v>
      </c>
      <c r="G19" s="24">
        <f t="shared" si="3"/>
        <v>5.8234334963894714E-3</v>
      </c>
      <c r="H19" s="24">
        <f t="shared" si="4"/>
        <v>5.8234334963894713E-2</v>
      </c>
      <c r="I19" s="60">
        <f t="shared" si="5"/>
        <v>7.1549999999999994</v>
      </c>
      <c r="J19" s="55">
        <f t="shared" si="6"/>
        <v>0.24571977638015374</v>
      </c>
    </row>
    <row r="20" spans="1:10" x14ac:dyDescent="0.2">
      <c r="A20" s="28" t="s">
        <v>348</v>
      </c>
      <c r="B20" s="24">
        <v>3.2638888888888891E-2</v>
      </c>
      <c r="C20" s="27">
        <f t="shared" si="0"/>
        <v>9.8371279761904767E-2</v>
      </c>
      <c r="D20" s="31">
        <f t="shared" si="1"/>
        <v>0.19674255952380953</v>
      </c>
      <c r="E20" s="25">
        <v>7</v>
      </c>
      <c r="F20" s="29">
        <f t="shared" si="2"/>
        <v>8.9361702127659566</v>
      </c>
      <c r="G20" s="24">
        <f t="shared" si="3"/>
        <v>4.6626984126984126E-3</v>
      </c>
      <c r="H20" s="24">
        <f t="shared" si="4"/>
        <v>4.6626984126984128E-2</v>
      </c>
      <c r="I20" s="60">
        <f t="shared" ref="I20" si="9">$B$3/B20*E20</f>
        <v>8.9361702127659566</v>
      </c>
      <c r="J20" s="55">
        <f t="shared" ref="J20" si="10">$E$2/E20*B20</f>
        <v>0.19674255952380953</v>
      </c>
    </row>
    <row r="21" spans="1:10" x14ac:dyDescent="0.2">
      <c r="A21" s="28" t="s">
        <v>83</v>
      </c>
      <c r="B21" s="24">
        <v>3.1898148148148148E-2</v>
      </c>
      <c r="C21" s="27">
        <f t="shared" si="0"/>
        <v>0.1001445209160053</v>
      </c>
      <c r="D21" s="31">
        <f t="shared" si="1"/>
        <v>0.2002890418320106</v>
      </c>
      <c r="E21" s="25">
        <v>6.72</v>
      </c>
      <c r="F21" s="29">
        <f t="shared" si="2"/>
        <v>8.7779390420899848</v>
      </c>
      <c r="G21" s="24">
        <f t="shared" si="3"/>
        <v>4.7467482363315701E-3</v>
      </c>
      <c r="H21" s="24">
        <f t="shared" si="4"/>
        <v>4.7467482363315702E-2</v>
      </c>
      <c r="I21" s="60">
        <f t="shared" si="5"/>
        <v>8.7779390420899848</v>
      </c>
      <c r="J21" s="55">
        <f t="shared" si="6"/>
        <v>0.2002890418320106</v>
      </c>
    </row>
    <row r="22" spans="1:10" x14ac:dyDescent="0.2">
      <c r="A22" s="28" t="s">
        <v>171</v>
      </c>
      <c r="B22" s="24">
        <v>2.7777777777777776E-2</v>
      </c>
      <c r="C22" s="27">
        <f t="shared" si="0"/>
        <v>0.10104166666666667</v>
      </c>
      <c r="D22" s="31">
        <f t="shared" si="1"/>
        <v>0.20208333333333334</v>
      </c>
      <c r="E22" s="25">
        <v>5.8</v>
      </c>
      <c r="F22" s="29">
        <f t="shared" si="2"/>
        <v>8.6999999999999993</v>
      </c>
      <c r="G22" s="24">
        <f t="shared" si="3"/>
        <v>4.7892720306513406E-3</v>
      </c>
      <c r="H22" s="24">
        <f t="shared" si="4"/>
        <v>4.7892720306513405E-2</v>
      </c>
      <c r="I22" s="60">
        <f t="shared" si="5"/>
        <v>8.6999999999999993</v>
      </c>
      <c r="J22" s="55">
        <f t="shared" si="6"/>
        <v>0.20208333333333334</v>
      </c>
    </row>
    <row r="23" spans="1:10" x14ac:dyDescent="0.2">
      <c r="A23" s="28" t="s">
        <v>136</v>
      </c>
      <c r="B23" s="24">
        <v>2.0486111111111111E-2</v>
      </c>
      <c r="C23" s="27">
        <f t="shared" si="0"/>
        <v>9.3957767210144941E-2</v>
      </c>
      <c r="D23" s="31">
        <f t="shared" si="1"/>
        <v>0.18791553442028988</v>
      </c>
      <c r="E23" s="25">
        <v>4.5999999999999996</v>
      </c>
      <c r="F23" s="29">
        <f t="shared" si="2"/>
        <v>9.3559322033898287</v>
      </c>
      <c r="G23" s="24">
        <f t="shared" si="3"/>
        <v>4.4535024154589379E-3</v>
      </c>
      <c r="H23" s="24">
        <f t="shared" si="4"/>
        <v>4.4535024154589375E-2</v>
      </c>
      <c r="I23" s="60">
        <f t="shared" si="5"/>
        <v>9.3559322033898287</v>
      </c>
      <c r="J23" s="55">
        <f t="shared" si="6"/>
        <v>0.18791553442028988</v>
      </c>
    </row>
    <row r="24" spans="1:10" x14ac:dyDescent="0.2">
      <c r="A24" s="28" t="s">
        <v>139</v>
      </c>
      <c r="B24" s="24">
        <v>2.179398148148148E-2</v>
      </c>
      <c r="C24" s="27">
        <f t="shared" si="0"/>
        <v>0.10818788807189542</v>
      </c>
      <c r="D24" s="31">
        <f t="shared" si="1"/>
        <v>0.21637577614379083</v>
      </c>
      <c r="E24" s="25">
        <v>4.25</v>
      </c>
      <c r="F24" s="29">
        <f t="shared" si="2"/>
        <v>8.1253319171534795</v>
      </c>
      <c r="G24" s="24">
        <f t="shared" si="3"/>
        <v>5.1279956427015246E-3</v>
      </c>
      <c r="H24" s="24">
        <f t="shared" si="4"/>
        <v>5.1279956427015244E-2</v>
      </c>
      <c r="I24" s="60">
        <f t="shared" si="5"/>
        <v>8.1253319171534795</v>
      </c>
      <c r="J24" s="55">
        <f t="shared" si="6"/>
        <v>0.21637577614379083</v>
      </c>
    </row>
    <row r="25" spans="1:10" x14ac:dyDescent="0.2">
      <c r="A25" s="28" t="s">
        <v>137</v>
      </c>
      <c r="B25" s="24">
        <v>1.2430555555555554E-2</v>
      </c>
      <c r="C25" s="27">
        <f t="shared" si="0"/>
        <v>6.9014117324561405E-2</v>
      </c>
      <c r="D25" s="31">
        <f t="shared" si="1"/>
        <v>0.13802823464912281</v>
      </c>
      <c r="E25" s="25">
        <v>3.8</v>
      </c>
      <c r="F25" s="29">
        <f t="shared" si="2"/>
        <v>12.737430167597765</v>
      </c>
      <c r="G25" s="24">
        <f t="shared" si="3"/>
        <v>3.2711988304093566E-3</v>
      </c>
      <c r="H25" s="24">
        <f t="shared" si="4"/>
        <v>3.2711988304093567E-2</v>
      </c>
      <c r="I25" s="60">
        <f t="shared" ref="I25" si="11">$B$3/B25*E25</f>
        <v>12.737430167597765</v>
      </c>
      <c r="J25" s="55">
        <f t="shared" ref="J25" si="12">$E$2/E25*B25</f>
        <v>0.13802823464912281</v>
      </c>
    </row>
    <row r="26" spans="1:10" x14ac:dyDescent="0.2">
      <c r="A26" s="28" t="s">
        <v>79</v>
      </c>
      <c r="B26" s="24">
        <v>1.7083333333333336E-2</v>
      </c>
      <c r="C26" s="27">
        <f t="shared" si="0"/>
        <v>9.9838123268698079E-2</v>
      </c>
      <c r="D26" s="31">
        <f t="shared" si="1"/>
        <v>0.19967624653739616</v>
      </c>
      <c r="E26" s="25">
        <v>3.61</v>
      </c>
      <c r="F26" s="29">
        <f t="shared" si="2"/>
        <v>8.8048780487804859</v>
      </c>
      <c r="G26" s="24">
        <f t="shared" si="3"/>
        <v>4.7322253000923369E-3</v>
      </c>
      <c r="H26" s="24">
        <f t="shared" si="4"/>
        <v>4.7322253000923367E-2</v>
      </c>
      <c r="I26" s="60">
        <f t="shared" si="5"/>
        <v>8.8048780487804859</v>
      </c>
      <c r="J26" s="55">
        <f t="shared" si="6"/>
        <v>0.19967624653739616</v>
      </c>
    </row>
    <row r="27" spans="1:10" x14ac:dyDescent="0.2">
      <c r="H27" s="56"/>
      <c r="I27"/>
      <c r="J27"/>
    </row>
    <row r="28" spans="1:10" x14ac:dyDescent="0.2">
      <c r="H28" s="56"/>
      <c r="I28"/>
      <c r="J28"/>
    </row>
    <row r="29" spans="1:10" x14ac:dyDescent="0.2">
      <c r="H29" s="56"/>
      <c r="I29"/>
      <c r="J29"/>
    </row>
    <row r="30" spans="1:10" x14ac:dyDescent="0.2">
      <c r="H30" s="56"/>
      <c r="I30"/>
      <c r="J30"/>
    </row>
    <row r="31" spans="1:10" x14ac:dyDescent="0.2">
      <c r="H31" s="56"/>
      <c r="I31"/>
      <c r="J31"/>
    </row>
    <row r="32" spans="1:10" x14ac:dyDescent="0.2">
      <c r="H32" s="56"/>
      <c r="I32"/>
      <c r="J32"/>
    </row>
    <row r="33" spans="8:10" x14ac:dyDescent="0.2">
      <c r="H33" s="56"/>
      <c r="I33"/>
      <c r="J33"/>
    </row>
    <row r="34" spans="8:10" x14ac:dyDescent="0.2">
      <c r="H34" s="56"/>
      <c r="I34"/>
      <c r="J34"/>
    </row>
    <row r="35" spans="8:10" x14ac:dyDescent="0.2">
      <c r="H35" s="56"/>
      <c r="I35"/>
      <c r="J35"/>
    </row>
    <row r="36" spans="8:10" x14ac:dyDescent="0.2">
      <c r="H36" s="56"/>
      <c r="I36"/>
      <c r="J36"/>
    </row>
    <row r="37" spans="8:10" x14ac:dyDescent="0.2">
      <c r="H37" s="56"/>
      <c r="I37"/>
      <c r="J37"/>
    </row>
    <row r="38" spans="8:10" x14ac:dyDescent="0.2">
      <c r="H38" s="56"/>
      <c r="I38"/>
      <c r="J38"/>
    </row>
    <row r="39" spans="8:10" x14ac:dyDescent="0.2">
      <c r="H39" s="56"/>
      <c r="I39"/>
      <c r="J39"/>
    </row>
    <row r="40" spans="8:10" x14ac:dyDescent="0.2">
      <c r="H40" s="56"/>
      <c r="I40"/>
      <c r="J40"/>
    </row>
    <row r="41" spans="8:10" x14ac:dyDescent="0.2">
      <c r="H41" s="56"/>
      <c r="I41"/>
      <c r="J41"/>
    </row>
  </sheetData>
  <sortState xmlns:xlrd2="http://schemas.microsoft.com/office/spreadsheetml/2017/richdata2" ref="A4:H25">
    <sortCondition descending="1" ref="E4:E25"/>
    <sortCondition ref="B4:B25"/>
  </sortState>
  <conditionalFormatting sqref="D1 D4:D19 D21:D65512">
    <cfRule type="cellIs" dxfId="224" priority="52" stopIfTrue="1" operator="between">
      <formula>0</formula>
      <formula>0.166655092592593</formula>
    </cfRule>
    <cfRule type="cellIs" dxfId="223" priority="53" stopIfTrue="1" operator="between">
      <formula>0.166666666666667</formula>
      <formula>0.208321759259259</formula>
    </cfRule>
    <cfRule type="cellIs" dxfId="222" priority="54" stopIfTrue="1" operator="between">
      <formula>0.208333333333333</formula>
      <formula>4.16665509259259</formula>
    </cfRule>
  </conditionalFormatting>
  <conditionalFormatting sqref="A1 F1:F19 F21:F1048576">
    <cfRule type="cellIs" dxfId="221" priority="49" stopIfTrue="1" operator="between">
      <formula>0</formula>
      <formula>9.999</formula>
    </cfRule>
    <cfRule type="cellIs" dxfId="220" priority="50" stopIfTrue="1" operator="between">
      <formula>10</formula>
      <formula>10.999</formula>
    </cfRule>
    <cfRule type="cellIs" dxfId="219" priority="51" stopIfTrue="1" operator="between">
      <formula>11</formula>
      <formula>99.999</formula>
    </cfRule>
  </conditionalFormatting>
  <conditionalFormatting sqref="B1:B2 B4:B19 B21:B65512">
    <cfRule type="cellIs" dxfId="218" priority="46" stopIfTrue="1" operator="between">
      <formula>0</formula>
      <formula>0.0416550925925926</formula>
    </cfRule>
    <cfRule type="cellIs" dxfId="217" priority="47" stopIfTrue="1" operator="between">
      <formula>0.0416666666666667</formula>
      <formula>0.0833217592592593</formula>
    </cfRule>
    <cfRule type="cellIs" dxfId="216" priority="48" stopIfTrue="1" operator="between">
      <formula>0.0833333333333333</formula>
      <formula>4.16665509259259</formula>
    </cfRule>
  </conditionalFormatting>
  <conditionalFormatting sqref="E3:E19 E21:E65512">
    <cfRule type="cellIs" dxfId="215" priority="43" stopIfTrue="1" operator="between">
      <formula>0</formula>
      <formula>19.999</formula>
    </cfRule>
    <cfRule type="cellIs" dxfId="214" priority="44" stopIfTrue="1" operator="between">
      <formula>20</formula>
      <formula>29.999</formula>
    </cfRule>
    <cfRule type="cellIs" dxfId="213" priority="45" stopIfTrue="1" operator="between">
      <formula>30</formula>
      <formula>99.999</formula>
    </cfRule>
  </conditionalFormatting>
  <conditionalFormatting sqref="C1:C19 C21:C1048576">
    <cfRule type="cellIs" dxfId="212" priority="40" stopIfTrue="1" operator="between">
      <formula>0</formula>
      <formula>0.0624884259259259</formula>
    </cfRule>
    <cfRule type="cellIs" dxfId="211" priority="41" stopIfTrue="1" operator="between">
      <formula>0.0625</formula>
      <formula>0.0763773148148148</formula>
    </cfRule>
    <cfRule type="cellIs" dxfId="210" priority="42" stopIfTrue="1" operator="between">
      <formula>0.0763888888888889</formula>
      <formula>4.16665509259259</formula>
    </cfRule>
  </conditionalFormatting>
  <conditionalFormatting sqref="G1:G19 G21:G1048576">
    <cfRule type="cellIs" dxfId="209" priority="31" stopIfTrue="1" operator="between">
      <formula>0</formula>
      <formula>0.00347210648148148</formula>
    </cfRule>
    <cfRule type="cellIs" dxfId="208" priority="32" stopIfTrue="1" operator="between">
      <formula>0.00347222222222222</formula>
      <formula>0.00395821759259259</formula>
    </cfRule>
    <cfRule type="cellIs" dxfId="207" priority="33" stopIfTrue="1" operator="between">
      <formula>"00:05:42:00"</formula>
      <formula>"99:59:59:99"</formula>
    </cfRule>
  </conditionalFormatting>
  <conditionalFormatting sqref="H1:H19 H21:H1048576">
    <cfRule type="cellIs" dxfId="206" priority="28" stopIfTrue="1" operator="between">
      <formula>0</formula>
      <formula>0.0347221064814815</formula>
    </cfRule>
    <cfRule type="cellIs" dxfId="205" priority="29" stopIfTrue="1" operator="between">
      <formula>0.0347222222222222</formula>
      <formula>0.0416665509259259</formula>
    </cfRule>
    <cfRule type="cellIs" dxfId="204" priority="30" stopIfTrue="1" operator="between">
      <formula>0.0416666666666667</formula>
      <formula>4.16666655092593</formula>
    </cfRule>
  </conditionalFormatting>
  <conditionalFormatting sqref="E1">
    <cfRule type="cellIs" dxfId="203" priority="22" stopIfTrue="1" operator="between">
      <formula>0</formula>
      <formula>0.0416550925925926</formula>
    </cfRule>
    <cfRule type="cellIs" dxfId="202" priority="23" stopIfTrue="1" operator="between">
      <formula>0.0416666666666667</formula>
      <formula>0.0833217592592593</formula>
    </cfRule>
    <cfRule type="cellIs" dxfId="201" priority="24" stopIfTrue="1" operator="between">
      <formula>0.0833333333333333</formula>
      <formula>"99:99:59"</formula>
    </cfRule>
  </conditionalFormatting>
  <conditionalFormatting sqref="D20">
    <cfRule type="cellIs" dxfId="200" priority="19" stopIfTrue="1" operator="between">
      <formula>0</formula>
      <formula>0.166655092592593</formula>
    </cfRule>
    <cfRule type="cellIs" dxfId="199" priority="20" stopIfTrue="1" operator="between">
      <formula>0.166666666666667</formula>
      <formula>0.208321759259259</formula>
    </cfRule>
    <cfRule type="cellIs" dxfId="198" priority="21" stopIfTrue="1" operator="between">
      <formula>0.208333333333333</formula>
      <formula>4.16665509259259</formula>
    </cfRule>
  </conditionalFormatting>
  <conditionalFormatting sqref="F20">
    <cfRule type="cellIs" dxfId="197" priority="16" stopIfTrue="1" operator="between">
      <formula>0</formula>
      <formula>9.999</formula>
    </cfRule>
    <cfRule type="cellIs" dxfId="196" priority="17" stopIfTrue="1" operator="between">
      <formula>10</formula>
      <formula>10.999</formula>
    </cfRule>
    <cfRule type="cellIs" dxfId="195" priority="18" stopIfTrue="1" operator="between">
      <formula>11</formula>
      <formula>99.999</formula>
    </cfRule>
  </conditionalFormatting>
  <conditionalFormatting sqref="B20">
    <cfRule type="cellIs" dxfId="194" priority="13" stopIfTrue="1" operator="between">
      <formula>0</formula>
      <formula>0.0416550925925926</formula>
    </cfRule>
    <cfRule type="cellIs" dxfId="193" priority="14" stopIfTrue="1" operator="between">
      <formula>0.0416666666666667</formula>
      <formula>0.0833217592592593</formula>
    </cfRule>
    <cfRule type="cellIs" dxfId="192" priority="15" stopIfTrue="1" operator="between">
      <formula>0.0833333333333333</formula>
      <formula>4.16665509259259</formula>
    </cfRule>
  </conditionalFormatting>
  <conditionalFormatting sqref="E20">
    <cfRule type="cellIs" dxfId="191" priority="10" stopIfTrue="1" operator="between">
      <formula>0</formula>
      <formula>19.999</formula>
    </cfRule>
    <cfRule type="cellIs" dxfId="190" priority="11" stopIfTrue="1" operator="between">
      <formula>20</formula>
      <formula>29.999</formula>
    </cfRule>
    <cfRule type="cellIs" dxfId="189" priority="12" stopIfTrue="1" operator="between">
      <formula>30</formula>
      <formula>99.999</formula>
    </cfRule>
  </conditionalFormatting>
  <conditionalFormatting sqref="C20">
    <cfRule type="cellIs" dxfId="188" priority="7" stopIfTrue="1" operator="between">
      <formula>0</formula>
      <formula>0.0624884259259259</formula>
    </cfRule>
    <cfRule type="cellIs" dxfId="187" priority="8" stopIfTrue="1" operator="between">
      <formula>0.0625</formula>
      <formula>0.0763773148148148</formula>
    </cfRule>
    <cfRule type="cellIs" dxfId="186" priority="9" stopIfTrue="1" operator="between">
      <formula>0.0763888888888889</formula>
      <formula>4.16665509259259</formula>
    </cfRule>
  </conditionalFormatting>
  <conditionalFormatting sqref="G20">
    <cfRule type="cellIs" dxfId="185" priority="4" stopIfTrue="1" operator="between">
      <formula>0</formula>
      <formula>0.00347210648148148</formula>
    </cfRule>
    <cfRule type="cellIs" dxfId="184" priority="5" stopIfTrue="1" operator="between">
      <formula>0.00347222222222222</formula>
      <formula>0.00395821759259259</formula>
    </cfRule>
    <cfRule type="cellIs" dxfId="183" priority="6" stopIfTrue="1" operator="between">
      <formula>"00:05:42:00"</formula>
      <formula>"99:59:59:99"</formula>
    </cfRule>
  </conditionalFormatting>
  <conditionalFormatting sqref="H20">
    <cfRule type="cellIs" dxfId="182" priority="1" stopIfTrue="1" operator="between">
      <formula>0</formula>
      <formula>0.0347221064814815</formula>
    </cfRule>
    <cfRule type="cellIs" dxfId="181" priority="2" stopIfTrue="1" operator="between">
      <formula>0.0347222222222222</formula>
      <formula>0.0416665509259259</formula>
    </cfRule>
    <cfRule type="cellIs" dxfId="180" priority="3" stopIfTrue="1" operator="between">
      <formula>0.0416666666666667</formula>
      <formula>4.16666655092593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E1" sqref="E1"/>
    </sheetView>
  </sheetViews>
  <sheetFormatPr baseColWidth="10" defaultColWidth="11.42578125" defaultRowHeight="12.75" x14ac:dyDescent="0.2"/>
  <cols>
    <col min="1" max="1" width="28.7109375" style="4" customWidth="1"/>
    <col min="2" max="5" width="11.42578125" style="1"/>
    <col min="6" max="6" width="10.28515625" style="2" customWidth="1"/>
    <col min="7" max="9" width="9.5703125" style="12" customWidth="1"/>
    <col min="10" max="10" width="11.28515625" style="12" bestFit="1" customWidth="1"/>
    <col min="11" max="11" width="12.28515625" style="12" bestFit="1" customWidth="1"/>
    <col min="12" max="12" width="12.28515625" style="56" bestFit="1" customWidth="1"/>
    <col min="13" max="13" width="12.28515625" style="60" bestFit="1" customWidth="1"/>
  </cols>
  <sheetData>
    <row r="1" spans="1:13" s="13" customFormat="1" ht="13.5" thickBot="1" x14ac:dyDescent="0.25">
      <c r="A1" s="131" t="s">
        <v>135</v>
      </c>
      <c r="B1" s="13" t="s">
        <v>0</v>
      </c>
      <c r="C1" s="13" t="s">
        <v>13</v>
      </c>
      <c r="D1" s="13" t="s">
        <v>8</v>
      </c>
      <c r="E1" s="163" t="s">
        <v>78</v>
      </c>
      <c r="F1" s="14" t="s">
        <v>33</v>
      </c>
      <c r="G1" s="14" t="s">
        <v>20</v>
      </c>
      <c r="H1" s="14" t="s">
        <v>21</v>
      </c>
      <c r="I1" s="14" t="s">
        <v>34</v>
      </c>
      <c r="J1" s="58"/>
      <c r="K1" s="58"/>
    </row>
    <row r="2" spans="1:13" s="6" customFormat="1" x14ac:dyDescent="0.2">
      <c r="A2" s="6" t="s">
        <v>7</v>
      </c>
      <c r="C2" s="8"/>
      <c r="D2" s="8"/>
      <c r="E2" s="6">
        <v>42.195</v>
      </c>
      <c r="F2" s="9"/>
      <c r="G2" s="11"/>
      <c r="H2" s="11"/>
      <c r="I2" s="11"/>
      <c r="J2" s="59"/>
      <c r="K2" s="53"/>
    </row>
    <row r="3" spans="1:13" s="22" customFormat="1" x14ac:dyDescent="0.2">
      <c r="A3" s="22" t="s">
        <v>6</v>
      </c>
      <c r="B3" s="11">
        <v>4.1666666666666664E-2</v>
      </c>
      <c r="C3" s="11"/>
      <c r="D3" s="11"/>
      <c r="F3" s="9"/>
      <c r="G3" s="11"/>
      <c r="H3" s="11"/>
      <c r="I3" s="11"/>
      <c r="J3" s="167" t="s">
        <v>227</v>
      </c>
      <c r="K3" s="168" t="s">
        <v>228</v>
      </c>
    </row>
    <row r="4" spans="1:13" x14ac:dyDescent="0.2">
      <c r="A4" s="28" t="s">
        <v>91</v>
      </c>
      <c r="B4" s="31">
        <v>0.15627314814814816</v>
      </c>
      <c r="C4" s="27">
        <f t="shared" ref="C4" si="0">K4/2</f>
        <v>9.4199221230158739E-2</v>
      </c>
      <c r="D4" s="27">
        <f t="shared" ref="D4" si="1">K4</f>
        <v>0.18839844246031748</v>
      </c>
      <c r="E4" s="29">
        <v>35</v>
      </c>
      <c r="F4" s="25">
        <f t="shared" ref="F4" si="2">J4</f>
        <v>9.3319508221004277</v>
      </c>
      <c r="G4" s="24">
        <f t="shared" ref="G4:G13" si="3">B4/E4</f>
        <v>4.4649470899470901E-3</v>
      </c>
      <c r="H4" s="24">
        <f t="shared" ref="H4:H13" si="4">G4*10</f>
        <v>4.4649470899470897E-2</v>
      </c>
      <c r="I4" s="31"/>
      <c r="J4" s="60">
        <f>$B$3/B4*E4</f>
        <v>9.3319508221004277</v>
      </c>
      <c r="K4" s="55">
        <f>$E$2/E4*B4</f>
        <v>0.18839844246031748</v>
      </c>
      <c r="L4"/>
      <c r="M4"/>
    </row>
    <row r="5" spans="1:13" x14ac:dyDescent="0.2">
      <c r="A5" s="28" t="s">
        <v>71</v>
      </c>
      <c r="B5" s="24">
        <v>0.13513888888888889</v>
      </c>
      <c r="C5" s="27">
        <f t="shared" ref="C5:C13" si="5">K5/2</f>
        <v>8.9657003406708596E-2</v>
      </c>
      <c r="D5" s="31">
        <f t="shared" ref="D5:D13" si="6">K5</f>
        <v>0.17931400681341719</v>
      </c>
      <c r="E5" s="25">
        <v>31.8</v>
      </c>
      <c r="F5" s="29">
        <f t="shared" ref="F5:F13" si="7">J5</f>
        <v>9.8047276464542641</v>
      </c>
      <c r="G5" s="24">
        <f t="shared" si="3"/>
        <v>4.249650593990217E-3</v>
      </c>
      <c r="H5" s="24">
        <f t="shared" si="4"/>
        <v>4.2496505939902174E-2</v>
      </c>
      <c r="I5" s="32" t="s">
        <v>35</v>
      </c>
      <c r="J5" s="60">
        <f t="shared" ref="J5:J13" si="8">$B$3/B5*E5</f>
        <v>9.8047276464542641</v>
      </c>
      <c r="K5" s="55">
        <f t="shared" ref="K5:K13" si="9">$E$2/E5*B5</f>
        <v>0.17931400681341719</v>
      </c>
      <c r="L5"/>
      <c r="M5"/>
    </row>
    <row r="6" spans="1:13" x14ac:dyDescent="0.2">
      <c r="A6" s="28" t="s">
        <v>90</v>
      </c>
      <c r="B6" s="31">
        <v>0.12693287037037038</v>
      </c>
      <c r="C6" s="27">
        <f t="shared" si="5"/>
        <v>8.9265541087962974E-2</v>
      </c>
      <c r="D6" s="27">
        <f t="shared" si="6"/>
        <v>0.17853108217592595</v>
      </c>
      <c r="E6" s="29">
        <v>30</v>
      </c>
      <c r="F6" s="25">
        <f t="shared" si="7"/>
        <v>9.847724993161302</v>
      </c>
      <c r="G6" s="24">
        <f t="shared" si="3"/>
        <v>4.2310956790123462E-3</v>
      </c>
      <c r="H6" s="24">
        <f t="shared" si="4"/>
        <v>4.2310956790123463E-2</v>
      </c>
      <c r="I6" s="24"/>
      <c r="J6" s="60">
        <f t="shared" si="8"/>
        <v>9.847724993161302</v>
      </c>
      <c r="K6" s="55">
        <f t="shared" si="9"/>
        <v>0.17853108217592595</v>
      </c>
      <c r="L6"/>
      <c r="M6"/>
    </row>
    <row r="7" spans="1:13" x14ac:dyDescent="0.2">
      <c r="A7" s="28" t="s">
        <v>89</v>
      </c>
      <c r="B7" s="31">
        <v>0.10273148148148148</v>
      </c>
      <c r="C7" s="27">
        <f t="shared" si="5"/>
        <v>8.6695097222222225E-2</v>
      </c>
      <c r="D7" s="27">
        <f t="shared" si="6"/>
        <v>0.17339019444444445</v>
      </c>
      <c r="E7" s="33">
        <v>25</v>
      </c>
      <c r="F7" s="33">
        <f t="shared" si="7"/>
        <v>10.139702568724649</v>
      </c>
      <c r="G7" s="24">
        <f t="shared" si="3"/>
        <v>4.1092592592592595E-3</v>
      </c>
      <c r="H7" s="24">
        <f t="shared" si="4"/>
        <v>4.1092592592592597E-2</v>
      </c>
      <c r="I7" s="24"/>
      <c r="J7" s="60">
        <f t="shared" si="8"/>
        <v>10.139702568724649</v>
      </c>
      <c r="K7" s="55">
        <f t="shared" si="9"/>
        <v>0.17339019444444445</v>
      </c>
      <c r="L7"/>
      <c r="M7"/>
    </row>
    <row r="8" spans="1:13" x14ac:dyDescent="0.2">
      <c r="A8" s="28" t="s">
        <v>39</v>
      </c>
      <c r="B8" s="24">
        <v>9.0023148148148144E-2</v>
      </c>
      <c r="C8" s="27">
        <f t="shared" si="5"/>
        <v>8.9587894719601671E-2</v>
      </c>
      <c r="D8" s="31">
        <f t="shared" si="6"/>
        <v>0.17917578943920334</v>
      </c>
      <c r="E8" s="25">
        <v>21.2</v>
      </c>
      <c r="F8" s="29">
        <f t="shared" si="7"/>
        <v>9.8122910773977878</v>
      </c>
      <c r="G8" s="24">
        <f t="shared" si="3"/>
        <v>4.2463749126484974E-3</v>
      </c>
      <c r="H8" s="24">
        <f t="shared" si="4"/>
        <v>4.246374912648497E-2</v>
      </c>
      <c r="I8" s="32" t="s">
        <v>35</v>
      </c>
      <c r="J8" s="60">
        <f t="shared" si="8"/>
        <v>9.8122910773977878</v>
      </c>
      <c r="K8" s="55">
        <f t="shared" si="9"/>
        <v>0.17917578943920334</v>
      </c>
      <c r="L8"/>
      <c r="M8"/>
    </row>
    <row r="9" spans="1:13" x14ac:dyDescent="0.2">
      <c r="A9" s="28" t="s">
        <v>88</v>
      </c>
      <c r="B9" s="27">
        <v>7.4710648148148151E-2</v>
      </c>
      <c r="C9" s="27">
        <f t="shared" si="5"/>
        <v>7.881039496527778E-2</v>
      </c>
      <c r="D9" s="31">
        <f t="shared" si="6"/>
        <v>0.15762078993055556</v>
      </c>
      <c r="E9" s="33">
        <v>20</v>
      </c>
      <c r="F9" s="33">
        <f t="shared" si="7"/>
        <v>11.154144074360959</v>
      </c>
      <c r="G9" s="24">
        <f t="shared" si="3"/>
        <v>3.7355324074074075E-3</v>
      </c>
      <c r="H9" s="24">
        <f t="shared" si="4"/>
        <v>3.7355324074074076E-2</v>
      </c>
      <c r="I9" s="24"/>
      <c r="J9" s="60">
        <f t="shared" si="8"/>
        <v>11.154144074360959</v>
      </c>
      <c r="K9" s="55">
        <f t="shared" si="9"/>
        <v>0.15762078993055556</v>
      </c>
      <c r="L9"/>
      <c r="M9"/>
    </row>
    <row r="10" spans="1:13" x14ac:dyDescent="0.2">
      <c r="A10" s="28" t="s">
        <v>87</v>
      </c>
      <c r="B10" s="27">
        <v>6.0891203703703704E-2</v>
      </c>
      <c r="C10" s="27">
        <f t="shared" si="5"/>
        <v>8.5643478009259269E-2</v>
      </c>
      <c r="D10" s="27">
        <f t="shared" si="6"/>
        <v>0.17128695601851854</v>
      </c>
      <c r="E10" s="25">
        <v>15</v>
      </c>
      <c r="F10" s="25">
        <f t="shared" si="7"/>
        <v>10.264208325413419</v>
      </c>
      <c r="G10" s="24">
        <f t="shared" si="3"/>
        <v>4.0594135802469134E-3</v>
      </c>
      <c r="H10" s="24">
        <f t="shared" si="4"/>
        <v>4.0594135802469136E-2</v>
      </c>
      <c r="I10" s="24"/>
      <c r="J10" s="60">
        <f t="shared" si="8"/>
        <v>10.264208325413419</v>
      </c>
      <c r="K10" s="55">
        <f t="shared" si="9"/>
        <v>0.17128695601851854</v>
      </c>
      <c r="L10"/>
      <c r="M10"/>
    </row>
    <row r="11" spans="1:13" x14ac:dyDescent="0.2">
      <c r="A11" s="28" t="s">
        <v>67</v>
      </c>
      <c r="B11" s="24">
        <v>4.4710648148148152E-2</v>
      </c>
      <c r="C11" s="27">
        <f t="shared" si="5"/>
        <v>8.8988952764675056E-2</v>
      </c>
      <c r="D11" s="31">
        <f t="shared" si="6"/>
        <v>0.17797790552935011</v>
      </c>
      <c r="E11" s="25">
        <v>10.6</v>
      </c>
      <c r="F11" s="29">
        <f t="shared" si="7"/>
        <v>9.8783329018897206</v>
      </c>
      <c r="G11" s="24">
        <f t="shared" si="3"/>
        <v>4.2179856743535995E-3</v>
      </c>
      <c r="H11" s="24">
        <f t="shared" si="4"/>
        <v>4.2179856743535998E-2</v>
      </c>
      <c r="I11" s="32" t="s">
        <v>35</v>
      </c>
      <c r="J11" s="60">
        <f t="shared" si="8"/>
        <v>9.8783329018897206</v>
      </c>
      <c r="K11" s="55">
        <f t="shared" si="9"/>
        <v>0.17797790552935011</v>
      </c>
      <c r="L11"/>
      <c r="M11"/>
    </row>
    <row r="12" spans="1:13" x14ac:dyDescent="0.2">
      <c r="A12" s="28" t="s">
        <v>86</v>
      </c>
      <c r="B12" s="24">
        <v>3.7766203703703705E-2</v>
      </c>
      <c r="C12" s="27">
        <f t="shared" si="5"/>
        <v>7.9677248263888889E-2</v>
      </c>
      <c r="D12" s="31">
        <f t="shared" si="6"/>
        <v>0.15935449652777778</v>
      </c>
      <c r="E12" s="25">
        <v>10</v>
      </c>
      <c r="F12" s="29">
        <f t="shared" si="7"/>
        <v>11.032791909285933</v>
      </c>
      <c r="G12" s="24">
        <f t="shared" si="3"/>
        <v>3.7766203703703703E-3</v>
      </c>
      <c r="H12" s="24">
        <f t="shared" si="4"/>
        <v>3.7766203703703705E-2</v>
      </c>
      <c r="I12" s="24"/>
      <c r="J12" s="60">
        <f t="shared" si="8"/>
        <v>11.032791909285933</v>
      </c>
      <c r="K12" s="55">
        <f t="shared" si="9"/>
        <v>0.15935449652777778</v>
      </c>
      <c r="L12"/>
      <c r="M12"/>
    </row>
    <row r="13" spans="1:13" x14ac:dyDescent="0.2">
      <c r="A13" s="28" t="s">
        <v>53</v>
      </c>
      <c r="B13" s="24">
        <v>4.4780092592592587E-2</v>
      </c>
      <c r="C13" s="27">
        <f t="shared" si="5"/>
        <v>9.4474800347222207E-2</v>
      </c>
      <c r="D13" s="31">
        <f t="shared" si="6"/>
        <v>0.18894960069444441</v>
      </c>
      <c r="E13" s="25">
        <v>10</v>
      </c>
      <c r="F13" s="29">
        <f t="shared" si="7"/>
        <v>9.3047299043680542</v>
      </c>
      <c r="G13" s="24">
        <f t="shared" si="3"/>
        <v>4.4780092592592588E-3</v>
      </c>
      <c r="H13" s="24">
        <f t="shared" si="4"/>
        <v>4.4780092592592587E-2</v>
      </c>
      <c r="I13" s="24"/>
      <c r="J13" s="60">
        <f t="shared" si="8"/>
        <v>9.3047299043680542</v>
      </c>
      <c r="K13" s="55">
        <f t="shared" si="9"/>
        <v>0.18894960069444441</v>
      </c>
      <c r="L13"/>
      <c r="M13"/>
    </row>
  </sheetData>
  <sortState xmlns:xlrd2="http://schemas.microsoft.com/office/spreadsheetml/2017/richdata2" ref="A4:H9">
    <sortCondition ref="B4:B9"/>
  </sortState>
  <phoneticPr fontId="11" type="noConversion"/>
  <conditionalFormatting sqref="E14:E65494 D1 D4:D65494">
    <cfRule type="cellIs" dxfId="179" priority="25" stopIfTrue="1" operator="between">
      <formula>0</formula>
      <formula>0.166655092592593</formula>
    </cfRule>
    <cfRule type="cellIs" dxfId="178" priority="26" stopIfTrue="1" operator="between">
      <formula>0.166666666666667</formula>
      <formula>0.208321759259259</formula>
    </cfRule>
    <cfRule type="cellIs" dxfId="177" priority="27" stopIfTrue="1" operator="between">
      <formula>0.208333333333333</formula>
      <formula>4.16665509259259</formula>
    </cfRule>
  </conditionalFormatting>
  <conditionalFormatting sqref="A1 F1:F13">
    <cfRule type="cellIs" dxfId="176" priority="22" stopIfTrue="1" operator="between">
      <formula>0</formula>
      <formula>9.999</formula>
    </cfRule>
    <cfRule type="cellIs" dxfId="175" priority="23" stopIfTrue="1" operator="between">
      <formula>10</formula>
      <formula>10.999</formula>
    </cfRule>
    <cfRule type="cellIs" dxfId="174" priority="24" stopIfTrue="1" operator="between">
      <formula>11</formula>
      <formula>99.999</formula>
    </cfRule>
  </conditionalFormatting>
  <conditionalFormatting sqref="B1:B2 B4:B65494">
    <cfRule type="cellIs" dxfId="173" priority="19" stopIfTrue="1" operator="between">
      <formula>0</formula>
      <formula>0.0416550925925926</formula>
    </cfRule>
    <cfRule type="cellIs" dxfId="172" priority="20" stopIfTrue="1" operator="between">
      <formula>0.0416666666666667</formula>
      <formula>0.0833217592592593</formula>
    </cfRule>
    <cfRule type="cellIs" dxfId="171" priority="21" stopIfTrue="1" operator="between">
      <formula>0.0833333333333333</formula>
      <formula>4.16665509259259</formula>
    </cfRule>
  </conditionalFormatting>
  <conditionalFormatting sqref="F14:F65494 E3:E13">
    <cfRule type="cellIs" dxfId="170" priority="16" stopIfTrue="1" operator="between">
      <formula>0</formula>
      <formula>19.999</formula>
    </cfRule>
    <cfRule type="cellIs" dxfId="169" priority="17" stopIfTrue="1" operator="between">
      <formula>20</formula>
      <formula>29.999</formula>
    </cfRule>
    <cfRule type="cellIs" dxfId="168" priority="18" stopIfTrue="1" operator="between">
      <formula>30</formula>
      <formula>99.999</formula>
    </cfRule>
  </conditionalFormatting>
  <conditionalFormatting sqref="C1:C1048576">
    <cfRule type="cellIs" dxfId="167" priority="13" stopIfTrue="1" operator="between">
      <formula>0</formula>
      <formula>0.0624884259259259</formula>
    </cfRule>
    <cfRule type="cellIs" dxfId="166" priority="14" stopIfTrue="1" operator="between">
      <formula>0.0625</formula>
      <formula>0.0763773148148148</formula>
    </cfRule>
    <cfRule type="cellIs" dxfId="165" priority="15" stopIfTrue="1" operator="between">
      <formula>0.0763888888888889</formula>
      <formula>4.16665509259259</formula>
    </cfRule>
  </conditionalFormatting>
  <conditionalFormatting sqref="G1:G1048576">
    <cfRule type="cellIs" dxfId="164" priority="4" stopIfTrue="1" operator="between">
      <formula>0</formula>
      <formula>0.00347210648148148</formula>
    </cfRule>
    <cfRule type="cellIs" dxfId="163" priority="5" stopIfTrue="1" operator="between">
      <formula>0.00347222222222222</formula>
      <formula>0.00395821759259259</formula>
    </cfRule>
    <cfRule type="cellIs" dxfId="162" priority="6" stopIfTrue="1" operator="between">
      <formula>"00:05:42:00"</formula>
      <formula>"99:59:59:99"</formula>
    </cfRule>
  </conditionalFormatting>
  <conditionalFormatting sqref="H1:H1048576">
    <cfRule type="cellIs" dxfId="161" priority="7" stopIfTrue="1" operator="between">
      <formula>0</formula>
      <formula>0.0347221064814815</formula>
    </cfRule>
    <cfRule type="cellIs" dxfId="160" priority="8" stopIfTrue="1" operator="between">
      <formula>0.0347222222222222</formula>
      <formula>0.0416665509259259</formula>
    </cfRule>
    <cfRule type="cellIs" dxfId="159" priority="9" stopIfTrue="1" operator="between">
      <formula>0.0416666666666667</formula>
      <formula>4.16666655092593</formula>
    </cfRule>
  </conditionalFormatting>
  <conditionalFormatting sqref="E1">
    <cfRule type="cellIs" dxfId="158" priority="1" stopIfTrue="1" operator="between">
      <formula>0</formula>
      <formula>0.0416550925925926</formula>
    </cfRule>
    <cfRule type="cellIs" dxfId="157" priority="2" stopIfTrue="1" operator="between">
      <formula>0.0416666666666667</formula>
      <formula>0.0833217592592593</formula>
    </cfRule>
    <cfRule type="cellIs" dxfId="156" priority="3" stopIfTrue="1" operator="between">
      <formula>0.0833333333333333</formula>
      <formula>"99:99:59"</formula>
    </cfRule>
  </conditionalFormatting>
  <hyperlinks>
    <hyperlink ref="I8" r:id="rId1" xr:uid="{00000000-0004-0000-0300-000000000000}"/>
    <hyperlink ref="I11" r:id="rId2" xr:uid="{00000000-0004-0000-0300-000001000000}"/>
    <hyperlink ref="I5" r:id="rId3" xr:uid="{00000000-0004-0000-0300-000002000000}"/>
  </hyperlinks>
  <pageMargins left="0.78740157499999996" right="0.78740157499999996" top="0.984251969" bottom="0.984251969" header="0.4921259845" footer="0.4921259845"/>
  <pageSetup paperSize="9" orientation="portrait" r:id="rId4"/>
  <headerFooter alignWithMargins="0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" sqref="D1"/>
    </sheetView>
  </sheetViews>
  <sheetFormatPr baseColWidth="10" defaultColWidth="11.42578125" defaultRowHeight="12.75" x14ac:dyDescent="0.2"/>
  <cols>
    <col min="1" max="1" width="41" style="4" customWidth="1"/>
    <col min="2" max="3" width="11.42578125" style="1"/>
    <col min="4" max="4" width="11.42578125" style="2"/>
    <col min="5" max="5" width="12.28515625" style="3" customWidth="1"/>
    <col min="6" max="6" width="11.42578125" style="3"/>
    <col min="7" max="7" width="11.42578125" style="10"/>
    <col min="8" max="8" width="9.5703125" style="12" customWidth="1"/>
    <col min="9" max="9" width="11.28515625" style="54" bestFit="1" customWidth="1"/>
    <col min="10" max="10" width="12.28515625" style="56" bestFit="1" customWidth="1"/>
    <col min="11" max="11" width="12.28515625" style="1" bestFit="1" customWidth="1"/>
  </cols>
  <sheetData>
    <row r="1" spans="1:11" s="5" customFormat="1" ht="13.5" thickBot="1" x14ac:dyDescent="0.25">
      <c r="A1" s="131" t="s">
        <v>145</v>
      </c>
      <c r="B1" s="5" t="s">
        <v>0</v>
      </c>
      <c r="C1" s="5" t="s">
        <v>8</v>
      </c>
      <c r="D1" s="163" t="s">
        <v>78</v>
      </c>
      <c r="E1" s="5" t="s">
        <v>2</v>
      </c>
      <c r="F1" s="5" t="s">
        <v>1</v>
      </c>
      <c r="G1" s="23" t="s">
        <v>33</v>
      </c>
      <c r="H1" s="14" t="s">
        <v>20</v>
      </c>
      <c r="I1" s="50"/>
      <c r="J1" s="51"/>
    </row>
    <row r="2" spans="1:11" s="6" customFormat="1" x14ac:dyDescent="0.2">
      <c r="A2" s="6" t="s">
        <v>7</v>
      </c>
      <c r="D2" s="6">
        <v>42.195</v>
      </c>
      <c r="G2" s="9"/>
      <c r="H2" s="11"/>
      <c r="I2" s="52"/>
      <c r="J2" s="53"/>
      <c r="K2" s="8"/>
    </row>
    <row r="3" spans="1:11" s="22" customFormat="1" x14ac:dyDescent="0.2">
      <c r="A3" s="22" t="s">
        <v>6</v>
      </c>
      <c r="B3" s="11">
        <v>4.1666666666666664E-2</v>
      </c>
      <c r="C3" s="11"/>
      <c r="G3" s="9"/>
      <c r="H3" s="11"/>
      <c r="I3" s="167" t="s">
        <v>227</v>
      </c>
      <c r="J3" s="168" t="s">
        <v>228</v>
      </c>
      <c r="K3" s="11"/>
    </row>
    <row r="4" spans="1:11" x14ac:dyDescent="0.2">
      <c r="A4" s="28" t="s">
        <v>165</v>
      </c>
      <c r="B4" s="24">
        <v>0.17473379629629629</v>
      </c>
      <c r="C4" s="24">
        <f t="shared" ref="C4:C29" si="0">J4</f>
        <v>0.23525502663440401</v>
      </c>
      <c r="D4" s="25">
        <v>31.34</v>
      </c>
      <c r="E4" s="26">
        <v>456</v>
      </c>
      <c r="F4" s="26">
        <v>564</v>
      </c>
      <c r="G4" s="25">
        <f t="shared" ref="G4:G29" si="1">I4</f>
        <v>7.4732728356627138</v>
      </c>
      <c r="H4" s="24">
        <f t="shared" ref="H4:H29" si="2">B4/D4</f>
        <v>5.5754242596137938E-3</v>
      </c>
      <c r="I4" s="54">
        <f>$B$3/B4*D4</f>
        <v>7.4732728356627138</v>
      </c>
      <c r="J4" s="55">
        <f>$D$2/D4*B4</f>
        <v>0.23525502663440401</v>
      </c>
    </row>
    <row r="5" spans="1:11" x14ac:dyDescent="0.2">
      <c r="A5" s="28" t="s">
        <v>163</v>
      </c>
      <c r="B5" s="24">
        <v>0.16666666666666666</v>
      </c>
      <c r="C5" s="24">
        <f t="shared" si="0"/>
        <v>0.25628644314868798</v>
      </c>
      <c r="D5" s="25">
        <v>27.44</v>
      </c>
      <c r="E5" s="26">
        <v>456</v>
      </c>
      <c r="F5" s="26">
        <v>490</v>
      </c>
      <c r="G5" s="25">
        <f t="shared" si="1"/>
        <v>6.86</v>
      </c>
      <c r="H5" s="24">
        <f t="shared" si="2"/>
        <v>6.0738581146744406E-3</v>
      </c>
      <c r="I5" s="54">
        <f t="shared" ref="I5:I29" si="3">$B$3/B5*D5</f>
        <v>6.86</v>
      </c>
      <c r="J5" s="55">
        <f t="shared" ref="J5:J29" si="4">$D$2/D5*B5</f>
        <v>0.25628644314868798</v>
      </c>
    </row>
    <row r="6" spans="1:11" x14ac:dyDescent="0.2">
      <c r="A6" s="28" t="s">
        <v>164</v>
      </c>
      <c r="B6" s="24">
        <v>0.13333333333333333</v>
      </c>
      <c r="C6" s="24">
        <f t="shared" si="0"/>
        <v>0.25480072463768116</v>
      </c>
      <c r="D6" s="25">
        <v>22.08</v>
      </c>
      <c r="E6" s="26">
        <v>435</v>
      </c>
      <c r="F6" s="26">
        <v>525</v>
      </c>
      <c r="G6" s="25">
        <f t="shared" si="1"/>
        <v>6.8999999999999995</v>
      </c>
      <c r="H6" s="24">
        <f t="shared" si="2"/>
        <v>6.0386473429951699E-3</v>
      </c>
      <c r="I6" s="54">
        <f t="shared" si="3"/>
        <v>6.8999999999999995</v>
      </c>
      <c r="J6" s="55">
        <f t="shared" si="4"/>
        <v>0.25480072463768116</v>
      </c>
    </row>
    <row r="7" spans="1:11" x14ac:dyDescent="0.2">
      <c r="A7" s="28" t="s">
        <v>162</v>
      </c>
      <c r="B7" s="24">
        <v>0.125</v>
      </c>
      <c r="C7" s="24">
        <f t="shared" si="0"/>
        <v>0.27643474842767296</v>
      </c>
      <c r="D7" s="25">
        <v>19.079999999999998</v>
      </c>
      <c r="E7" s="26">
        <v>456</v>
      </c>
      <c r="F7" s="26">
        <v>407</v>
      </c>
      <c r="G7" s="25">
        <f t="shared" si="1"/>
        <v>6.3599999999999994</v>
      </c>
      <c r="H7" s="24">
        <f t="shared" si="2"/>
        <v>6.5513626834381557E-3</v>
      </c>
      <c r="I7" s="54">
        <f t="shared" si="3"/>
        <v>6.3599999999999994</v>
      </c>
      <c r="J7" s="55">
        <f t="shared" si="4"/>
        <v>0.27643474842767296</v>
      </c>
    </row>
    <row r="8" spans="1:11" x14ac:dyDescent="0.2">
      <c r="A8" s="28" t="s">
        <v>170</v>
      </c>
      <c r="B8" s="24">
        <v>9.0081018518518519E-2</v>
      </c>
      <c r="C8" s="24">
        <f t="shared" si="0"/>
        <v>0.22253914381667969</v>
      </c>
      <c r="D8" s="25">
        <v>17.079999999999998</v>
      </c>
      <c r="E8" s="26">
        <v>435</v>
      </c>
      <c r="F8" s="26">
        <v>375</v>
      </c>
      <c r="G8" s="25">
        <f t="shared" si="1"/>
        <v>7.9002955158679162</v>
      </c>
      <c r="H8" s="24">
        <f t="shared" si="2"/>
        <v>5.274064316072513E-3</v>
      </c>
      <c r="I8" s="54">
        <f t="shared" si="3"/>
        <v>7.9002955158679162</v>
      </c>
      <c r="J8" s="55">
        <f t="shared" si="4"/>
        <v>0.22253914381667969</v>
      </c>
    </row>
    <row r="9" spans="1:11" x14ac:dyDescent="0.2">
      <c r="A9" s="28" t="s">
        <v>167</v>
      </c>
      <c r="B9" s="24">
        <v>0.10986111111111112</v>
      </c>
      <c r="C9" s="24">
        <f t="shared" si="0"/>
        <v>0.29302083333333334</v>
      </c>
      <c r="D9" s="25">
        <v>15.82</v>
      </c>
      <c r="E9" s="26">
        <v>390</v>
      </c>
      <c r="F9" s="26">
        <v>320</v>
      </c>
      <c r="G9" s="25">
        <f t="shared" si="1"/>
        <v>5.9999999999999991</v>
      </c>
      <c r="H9" s="24">
        <f t="shared" si="2"/>
        <v>6.9444444444444449E-3</v>
      </c>
      <c r="I9" s="54">
        <f t="shared" si="3"/>
        <v>5.9999999999999991</v>
      </c>
      <c r="J9" s="55">
        <f t="shared" si="4"/>
        <v>0.29302083333333334</v>
      </c>
    </row>
    <row r="10" spans="1:11" x14ac:dyDescent="0.2">
      <c r="A10" s="28" t="s">
        <v>369</v>
      </c>
      <c r="B10" s="24">
        <v>7.6388888888888895E-2</v>
      </c>
      <c r="C10" s="24">
        <f t="shared" si="0"/>
        <v>0.24418402777777781</v>
      </c>
      <c r="D10" s="25">
        <v>13.2</v>
      </c>
      <c r="E10" s="26">
        <v>458</v>
      </c>
      <c r="F10" s="26">
        <v>330</v>
      </c>
      <c r="G10" s="25">
        <f t="shared" si="1"/>
        <v>7.1999999999999993</v>
      </c>
      <c r="H10" s="24">
        <f t="shared" si="2"/>
        <v>5.7870370370370376E-3</v>
      </c>
      <c r="I10" s="54">
        <f t="shared" si="3"/>
        <v>7.1999999999999993</v>
      </c>
      <c r="J10" s="55">
        <f t="shared" si="4"/>
        <v>0.24418402777777781</v>
      </c>
    </row>
    <row r="11" spans="1:11" x14ac:dyDescent="0.2">
      <c r="A11" s="28" t="s">
        <v>351</v>
      </c>
      <c r="B11" s="24">
        <v>9.375E-2</v>
      </c>
      <c r="C11" s="24">
        <f t="shared" si="0"/>
        <v>0.31395089285714284</v>
      </c>
      <c r="D11" s="25">
        <v>12.6</v>
      </c>
      <c r="E11" s="26">
        <v>420</v>
      </c>
      <c r="F11" s="26">
        <v>570</v>
      </c>
      <c r="G11" s="25">
        <f t="shared" si="1"/>
        <v>5.6</v>
      </c>
      <c r="H11" s="24">
        <f t="shared" si="2"/>
        <v>7.4404761904761909E-3</v>
      </c>
      <c r="I11" s="54">
        <f t="shared" si="3"/>
        <v>5.6</v>
      </c>
      <c r="J11" s="55">
        <f t="shared" si="4"/>
        <v>0.31395089285714284</v>
      </c>
    </row>
    <row r="12" spans="1:11" x14ac:dyDescent="0.2">
      <c r="A12" s="28" t="s">
        <v>168</v>
      </c>
      <c r="B12" s="24">
        <v>7.2835648148148149E-2</v>
      </c>
      <c r="C12" s="24">
        <f t="shared" si="0"/>
        <v>0.26222697727057259</v>
      </c>
      <c r="D12" s="25">
        <v>11.72</v>
      </c>
      <c r="E12" s="26">
        <v>414</v>
      </c>
      <c r="F12" s="26">
        <v>200</v>
      </c>
      <c r="G12" s="25">
        <f t="shared" si="1"/>
        <v>6.7045924042587002</v>
      </c>
      <c r="H12" s="24">
        <f t="shared" si="2"/>
        <v>6.2146457464290223E-3</v>
      </c>
      <c r="I12" s="54">
        <f t="shared" si="3"/>
        <v>6.7045924042587002</v>
      </c>
      <c r="J12" s="55">
        <f t="shared" si="4"/>
        <v>0.26222697727057259</v>
      </c>
    </row>
    <row r="13" spans="1:11" x14ac:dyDescent="0.2">
      <c r="A13" s="28" t="s">
        <v>169</v>
      </c>
      <c r="B13" s="24">
        <v>7.8657407407407412E-2</v>
      </c>
      <c r="C13" s="24">
        <f t="shared" si="0"/>
        <v>0.29633475942460319</v>
      </c>
      <c r="D13" s="25">
        <v>11.2</v>
      </c>
      <c r="E13" s="26">
        <v>290</v>
      </c>
      <c r="F13" s="26">
        <v>220</v>
      </c>
      <c r="G13" s="25">
        <f t="shared" si="1"/>
        <v>5.9329017068864021</v>
      </c>
      <c r="H13" s="24">
        <f t="shared" si="2"/>
        <v>7.022982804232805E-3</v>
      </c>
      <c r="I13" s="54">
        <f t="shared" si="3"/>
        <v>5.9329017068864021</v>
      </c>
      <c r="J13" s="55">
        <f t="shared" si="4"/>
        <v>0.29633475942460319</v>
      </c>
    </row>
    <row r="14" spans="1:11" x14ac:dyDescent="0.2">
      <c r="A14" s="28" t="s">
        <v>349</v>
      </c>
      <c r="B14" s="24">
        <v>6.25E-2</v>
      </c>
      <c r="C14" s="24">
        <f t="shared" si="0"/>
        <v>0.25603762135922331</v>
      </c>
      <c r="D14" s="25">
        <v>10.3</v>
      </c>
      <c r="E14" s="26">
        <v>288</v>
      </c>
      <c r="F14" s="26">
        <v>500</v>
      </c>
      <c r="G14" s="25">
        <f t="shared" si="1"/>
        <v>6.8666666666666671</v>
      </c>
      <c r="H14" s="24">
        <f t="shared" si="2"/>
        <v>6.0679611650485436E-3</v>
      </c>
      <c r="I14" s="54">
        <f t="shared" si="3"/>
        <v>6.8666666666666671</v>
      </c>
      <c r="J14" s="55">
        <f t="shared" si="4"/>
        <v>0.25603762135922331</v>
      </c>
    </row>
    <row r="15" spans="1:11" x14ac:dyDescent="0.2">
      <c r="A15" s="28" t="s">
        <v>166</v>
      </c>
      <c r="B15" s="24">
        <v>4.1666666666666664E-2</v>
      </c>
      <c r="C15" s="24">
        <f t="shared" si="0"/>
        <v>0.18275727650727652</v>
      </c>
      <c r="D15" s="25">
        <v>9.6199999999999992</v>
      </c>
      <c r="E15" s="26">
        <v>220</v>
      </c>
      <c r="F15" s="26">
        <v>210</v>
      </c>
      <c r="G15" s="25">
        <f t="shared" si="1"/>
        <v>9.6199999999999992</v>
      </c>
      <c r="H15" s="24">
        <f t="shared" si="2"/>
        <v>4.3312543312543318E-3</v>
      </c>
      <c r="I15" s="54">
        <f t="shared" si="3"/>
        <v>9.6199999999999992</v>
      </c>
      <c r="J15" s="55">
        <f t="shared" si="4"/>
        <v>0.18275727650727652</v>
      </c>
    </row>
    <row r="16" spans="1:11" x14ac:dyDescent="0.2">
      <c r="A16" s="28" t="s">
        <v>23</v>
      </c>
      <c r="B16" s="24">
        <v>4.8136574074074075E-2</v>
      </c>
      <c r="C16" s="24">
        <f t="shared" si="0"/>
        <v>0.21607688755910165</v>
      </c>
      <c r="D16" s="29">
        <v>9.4</v>
      </c>
      <c r="E16" s="26">
        <v>454</v>
      </c>
      <c r="F16" s="26">
        <v>330</v>
      </c>
      <c r="G16" s="25">
        <f t="shared" si="1"/>
        <v>8.1365712911757626</v>
      </c>
      <c r="H16" s="24">
        <f t="shared" si="2"/>
        <v>5.1209121355397947E-3</v>
      </c>
      <c r="I16" s="54">
        <f t="shared" si="3"/>
        <v>8.1365712911757626</v>
      </c>
      <c r="J16" s="55">
        <f t="shared" si="4"/>
        <v>0.21607688755910165</v>
      </c>
    </row>
    <row r="17" spans="1:11" x14ac:dyDescent="0.2">
      <c r="A17" s="28" t="s">
        <v>318</v>
      </c>
      <c r="B17" s="24">
        <v>7.2916666666666671E-2</v>
      </c>
      <c r="C17" s="24">
        <f t="shared" si="0"/>
        <v>0.36540602731591454</v>
      </c>
      <c r="D17" s="25">
        <v>8.42</v>
      </c>
      <c r="E17" s="26">
        <v>392</v>
      </c>
      <c r="F17" s="26">
        <v>491</v>
      </c>
      <c r="G17" s="25">
        <f t="shared" si="1"/>
        <v>4.8114285714285714</v>
      </c>
      <c r="H17" s="24">
        <f t="shared" si="2"/>
        <v>8.6599366587490102E-3</v>
      </c>
      <c r="I17" s="54">
        <f t="shared" si="3"/>
        <v>4.8114285714285714</v>
      </c>
      <c r="J17" s="55">
        <f t="shared" si="4"/>
        <v>0.36540602731591454</v>
      </c>
    </row>
    <row r="18" spans="1:11" x14ac:dyDescent="0.2">
      <c r="A18" s="28" t="s">
        <v>319</v>
      </c>
      <c r="B18" s="24">
        <v>5.5555555555555552E-2</v>
      </c>
      <c r="C18" s="24">
        <f t="shared" si="0"/>
        <v>0.28448624595469252</v>
      </c>
      <c r="D18" s="25">
        <v>8.24</v>
      </c>
      <c r="E18" s="26">
        <v>454</v>
      </c>
      <c r="F18" s="26">
        <v>330</v>
      </c>
      <c r="G18" s="25">
        <f t="shared" si="1"/>
        <v>6.18</v>
      </c>
      <c r="H18" s="24">
        <f t="shared" si="2"/>
        <v>6.7421790722761591E-3</v>
      </c>
      <c r="I18" s="54">
        <f t="shared" si="3"/>
        <v>6.18</v>
      </c>
      <c r="J18" s="55">
        <f t="shared" si="4"/>
        <v>0.28448624595469252</v>
      </c>
    </row>
    <row r="19" spans="1:11" x14ac:dyDescent="0.2">
      <c r="A19" s="28" t="s">
        <v>18</v>
      </c>
      <c r="B19" s="24">
        <v>4.4282407407407409E-2</v>
      </c>
      <c r="C19" s="24">
        <f t="shared" si="0"/>
        <v>0.24715557943856556</v>
      </c>
      <c r="D19" s="25">
        <v>7.56</v>
      </c>
      <c r="E19" s="26">
        <v>429</v>
      </c>
      <c r="F19" s="26">
        <v>230</v>
      </c>
      <c r="G19" s="25">
        <f t="shared" si="1"/>
        <v>7.1134343962362774</v>
      </c>
      <c r="H19" s="24">
        <f t="shared" si="2"/>
        <v>5.857461297276113E-3</v>
      </c>
      <c r="I19" s="54">
        <f t="shared" si="3"/>
        <v>7.1134343962362774</v>
      </c>
      <c r="J19" s="55">
        <f t="shared" si="4"/>
        <v>0.24715557943856556</v>
      </c>
    </row>
    <row r="20" spans="1:11" x14ac:dyDescent="0.2">
      <c r="A20" s="28" t="s">
        <v>15</v>
      </c>
      <c r="B20" s="24">
        <v>4.2453703703703709E-2</v>
      </c>
      <c r="C20" s="24">
        <f t="shared" si="0"/>
        <v>0.24538822298325727</v>
      </c>
      <c r="D20" s="25">
        <v>7.3</v>
      </c>
      <c r="E20" s="26">
        <v>280</v>
      </c>
      <c r="F20" s="26">
        <v>60</v>
      </c>
      <c r="G20" s="25">
        <f t="shared" si="1"/>
        <v>7.1646673936750256</v>
      </c>
      <c r="H20" s="24">
        <f t="shared" si="2"/>
        <v>5.8155758498224259E-3</v>
      </c>
      <c r="I20" s="54">
        <f t="shared" si="3"/>
        <v>7.1646673936750256</v>
      </c>
      <c r="J20" s="55">
        <f t="shared" si="4"/>
        <v>0.24538822298325727</v>
      </c>
    </row>
    <row r="21" spans="1:11" x14ac:dyDescent="0.2">
      <c r="A21" s="28" t="s">
        <v>40</v>
      </c>
      <c r="B21" s="24">
        <v>4.4351851851851858E-2</v>
      </c>
      <c r="C21" s="24">
        <f t="shared" si="0"/>
        <v>0.26358118153364635</v>
      </c>
      <c r="D21" s="25">
        <v>7.1</v>
      </c>
      <c r="E21" s="26">
        <v>452</v>
      </c>
      <c r="F21" s="26">
        <v>258</v>
      </c>
      <c r="G21" s="25">
        <f t="shared" si="1"/>
        <v>6.6701461377870546</v>
      </c>
      <c r="H21" s="24">
        <f t="shared" si="2"/>
        <v>6.2467396974439241E-3</v>
      </c>
      <c r="I21" s="54">
        <f t="shared" si="3"/>
        <v>6.6701461377870546</v>
      </c>
      <c r="J21" s="55">
        <f t="shared" si="4"/>
        <v>0.26358118153364635</v>
      </c>
    </row>
    <row r="22" spans="1:11" x14ac:dyDescent="0.2">
      <c r="A22" s="28" t="s">
        <v>320</v>
      </c>
      <c r="B22" s="24">
        <v>4.1666666666666664E-2</v>
      </c>
      <c r="C22" s="24">
        <f t="shared" si="0"/>
        <v>0.27470703124999996</v>
      </c>
      <c r="D22" s="25">
        <v>6.4</v>
      </c>
      <c r="E22" s="26">
        <v>391</v>
      </c>
      <c r="F22" s="26">
        <v>280</v>
      </c>
      <c r="G22" s="25">
        <f t="shared" si="1"/>
        <v>6.4</v>
      </c>
      <c r="H22" s="24">
        <f t="shared" si="2"/>
        <v>6.5104166666666661E-3</v>
      </c>
      <c r="I22" s="54">
        <f t="shared" ref="I22" si="5">$B$3/B22*D22</f>
        <v>6.4</v>
      </c>
      <c r="J22" s="55">
        <f t="shared" ref="J22" si="6">$D$2/D22*B22</f>
        <v>0.27470703124999996</v>
      </c>
    </row>
    <row r="23" spans="1:11" x14ac:dyDescent="0.2">
      <c r="A23" s="28" t="s">
        <v>5</v>
      </c>
      <c r="B23" s="24">
        <v>3.7523148148148146E-2</v>
      </c>
      <c r="C23" s="27">
        <f t="shared" si="0"/>
        <v>0.24973016342446547</v>
      </c>
      <c r="D23" s="25">
        <v>6.34</v>
      </c>
      <c r="E23" s="26">
        <v>440</v>
      </c>
      <c r="F23" s="26">
        <v>240</v>
      </c>
      <c r="G23" s="25">
        <f t="shared" si="1"/>
        <v>7.0400987045033929</v>
      </c>
      <c r="H23" s="24">
        <f t="shared" si="2"/>
        <v>5.9184776258908748E-3</v>
      </c>
      <c r="I23" s="54">
        <f t="shared" ref="I23:I27" si="7">$B$3/B23*D23</f>
        <v>7.0400987045033929</v>
      </c>
      <c r="J23" s="55">
        <f t="shared" ref="J23:J27" si="8">$D$2/D23*B23</f>
        <v>0.24973016342446547</v>
      </c>
    </row>
    <row r="24" spans="1:11" x14ac:dyDescent="0.2">
      <c r="A24" s="28" t="s">
        <v>4</v>
      </c>
      <c r="B24" s="24">
        <v>2.7777777777777776E-2</v>
      </c>
      <c r="C24" s="24">
        <f t="shared" si="0"/>
        <v>0.22397923434613667</v>
      </c>
      <c r="D24" s="25">
        <v>5.2329999999999997</v>
      </c>
      <c r="E24" s="26">
        <v>335</v>
      </c>
      <c r="F24" s="26">
        <v>170</v>
      </c>
      <c r="G24" s="25">
        <f t="shared" si="1"/>
        <v>7.849499999999999</v>
      </c>
      <c r="H24" s="24">
        <f t="shared" si="2"/>
        <v>5.3081937278382915E-3</v>
      </c>
      <c r="I24" s="54">
        <f t="shared" si="7"/>
        <v>7.849499999999999</v>
      </c>
      <c r="J24" s="55">
        <f t="shared" si="8"/>
        <v>0.22397923434613667</v>
      </c>
    </row>
    <row r="25" spans="1:11" x14ac:dyDescent="0.2">
      <c r="A25" s="28" t="s">
        <v>3</v>
      </c>
      <c r="B25" s="24">
        <v>2.390046296296296E-2</v>
      </c>
      <c r="C25" s="24">
        <f t="shared" si="0"/>
        <v>0.20169600694444442</v>
      </c>
      <c r="D25" s="25">
        <v>5</v>
      </c>
      <c r="E25" s="26">
        <v>350</v>
      </c>
      <c r="F25" s="26">
        <v>150</v>
      </c>
      <c r="G25" s="25">
        <f t="shared" si="1"/>
        <v>8.7167070217917679</v>
      </c>
      <c r="H25" s="24">
        <f t="shared" si="2"/>
        <v>4.7800925925925919E-3</v>
      </c>
      <c r="I25" s="54">
        <f t="shared" si="7"/>
        <v>8.7167070217917679</v>
      </c>
      <c r="J25" s="55">
        <f t="shared" si="8"/>
        <v>0.20169600694444442</v>
      </c>
    </row>
    <row r="26" spans="1:11" x14ac:dyDescent="0.2">
      <c r="A26" s="28" t="s">
        <v>316</v>
      </c>
      <c r="B26" s="24">
        <v>3.4722222222222224E-2</v>
      </c>
      <c r="C26" s="24">
        <f t="shared" si="0"/>
        <v>0.29900085034013602</v>
      </c>
      <c r="D26" s="25">
        <v>4.9000000000000004</v>
      </c>
      <c r="E26" s="26">
        <v>402</v>
      </c>
      <c r="F26" s="26">
        <v>284</v>
      </c>
      <c r="G26" s="25">
        <f t="shared" si="1"/>
        <v>5.88</v>
      </c>
      <c r="H26" s="24">
        <f t="shared" si="2"/>
        <v>7.0861678004535142E-3</v>
      </c>
      <c r="I26" s="54">
        <f t="shared" ref="I26" si="9">$B$3/B26*D26</f>
        <v>5.88</v>
      </c>
      <c r="J26" s="55">
        <f t="shared" ref="J26" si="10">$D$2/D26*B26</f>
        <v>0.29900085034013602</v>
      </c>
    </row>
    <row r="27" spans="1:11" x14ac:dyDescent="0.2">
      <c r="A27" s="28" t="s">
        <v>9</v>
      </c>
      <c r="B27" s="24">
        <v>2.6388888888888889E-2</v>
      </c>
      <c r="C27" s="24">
        <f t="shared" si="0"/>
        <v>0.22911093964334703</v>
      </c>
      <c r="D27" s="25">
        <v>4.8600000000000003</v>
      </c>
      <c r="E27" s="26">
        <v>220</v>
      </c>
      <c r="F27" s="26">
        <v>40</v>
      </c>
      <c r="G27" s="25">
        <f t="shared" si="1"/>
        <v>7.6736842105263161</v>
      </c>
      <c r="H27" s="24">
        <f t="shared" si="2"/>
        <v>5.4298125285779601E-3</v>
      </c>
      <c r="I27" s="54">
        <f t="shared" si="7"/>
        <v>7.6736842105263161</v>
      </c>
      <c r="J27" s="55">
        <f t="shared" si="8"/>
        <v>0.22911093964334703</v>
      </c>
    </row>
    <row r="28" spans="1:11" x14ac:dyDescent="0.2">
      <c r="A28" s="28" t="s">
        <v>77</v>
      </c>
      <c r="B28" s="24">
        <v>2.361111111111111E-2</v>
      </c>
      <c r="C28" s="24">
        <f t="shared" si="0"/>
        <v>0.24906770833333333</v>
      </c>
      <c r="D28" s="25">
        <v>4</v>
      </c>
      <c r="E28" s="26">
        <v>300</v>
      </c>
      <c r="F28" s="26">
        <v>100</v>
      </c>
      <c r="G28" s="25">
        <f t="shared" si="1"/>
        <v>7.0588235294117645</v>
      </c>
      <c r="H28" s="24">
        <f t="shared" si="2"/>
        <v>5.9027777777777776E-3</v>
      </c>
      <c r="I28" s="54">
        <f t="shared" ref="I28" si="11">$B$3/B28*D28</f>
        <v>7.0588235294117645</v>
      </c>
      <c r="J28" s="55">
        <f t="shared" ref="J28" si="12">$D$2/D28*B28</f>
        <v>0.24906770833333333</v>
      </c>
    </row>
    <row r="29" spans="1:11" x14ac:dyDescent="0.2">
      <c r="A29" s="28" t="s">
        <v>317</v>
      </c>
      <c r="B29" s="24">
        <v>1.3888888888888888E-2</v>
      </c>
      <c r="C29" s="24">
        <f t="shared" si="0"/>
        <v>0.31677927927927924</v>
      </c>
      <c r="D29" s="25">
        <v>1.85</v>
      </c>
      <c r="E29" s="26">
        <v>420</v>
      </c>
      <c r="F29" s="26">
        <v>165</v>
      </c>
      <c r="G29" s="25">
        <f t="shared" si="1"/>
        <v>5.5500000000000007</v>
      </c>
      <c r="H29" s="24">
        <f t="shared" si="2"/>
        <v>7.5075075075075066E-3</v>
      </c>
      <c r="I29" s="54">
        <f t="shared" si="3"/>
        <v>5.5500000000000007</v>
      </c>
      <c r="J29" s="55">
        <f t="shared" si="4"/>
        <v>0.31677927927927924</v>
      </c>
    </row>
    <row r="30" spans="1:11" x14ac:dyDescent="0.2">
      <c r="I30" s="56"/>
      <c r="J30" s="1"/>
      <c r="K30"/>
    </row>
    <row r="31" spans="1:11" x14ac:dyDescent="0.2">
      <c r="I31" s="56"/>
      <c r="J31" s="1"/>
      <c r="K31"/>
    </row>
  </sheetData>
  <sortState xmlns:xlrd2="http://schemas.microsoft.com/office/spreadsheetml/2017/richdata2" ref="A4:H29">
    <sortCondition descending="1" ref="D4:D29"/>
    <sortCondition ref="B4:B29"/>
  </sortState>
  <phoneticPr fontId="0" type="noConversion"/>
  <conditionalFormatting sqref="A1 G1:G25 G27:G1048576">
    <cfRule type="cellIs" dxfId="155" priority="40" stopIfTrue="1" operator="between">
      <formula>0</formula>
      <formula>9.999</formula>
    </cfRule>
    <cfRule type="cellIs" dxfId="154" priority="41" stopIfTrue="1" operator="between">
      <formula>10</formula>
      <formula>10.999</formula>
    </cfRule>
    <cfRule type="cellIs" dxfId="153" priority="42" stopIfTrue="1" operator="between">
      <formula>11</formula>
      <formula>99.999</formula>
    </cfRule>
  </conditionalFormatting>
  <conditionalFormatting sqref="B1:B25 B27:B1048576">
    <cfRule type="cellIs" dxfId="152" priority="43" stopIfTrue="1" operator="between">
      <formula>0</formula>
      <formula>0.0416550925925926</formula>
    </cfRule>
    <cfRule type="cellIs" dxfId="151" priority="44" stopIfTrue="1" operator="between">
      <formula>0.0416666666666667</formula>
      <formula>0.0833217592592593</formula>
    </cfRule>
    <cfRule type="cellIs" dxfId="150" priority="45" stopIfTrue="1" operator="between">
      <formula>0.0833333333333333</formula>
      <formula>4.16665509259259</formula>
    </cfRule>
  </conditionalFormatting>
  <conditionalFormatting sqref="C1:C25 C27:C1048576">
    <cfRule type="cellIs" dxfId="149" priority="46" stopIfTrue="1" operator="between">
      <formula>0</formula>
      <formula>0.166655092592593</formula>
    </cfRule>
    <cfRule type="cellIs" dxfId="148" priority="47" stopIfTrue="1" operator="between">
      <formula>0.166666666666667</formula>
      <formula>0.208321759259259</formula>
    </cfRule>
    <cfRule type="cellIs" dxfId="147" priority="48" stopIfTrue="1" operator="between">
      <formula>0.208333333333333</formula>
      <formula>4.16665509259259</formula>
    </cfRule>
  </conditionalFormatting>
  <conditionalFormatting sqref="D2:D25 D27:D1048576">
    <cfRule type="cellIs" dxfId="146" priority="49" stopIfTrue="1" operator="between">
      <formula>0</formula>
      <formula>19.999</formula>
    </cfRule>
    <cfRule type="cellIs" dxfId="145" priority="50" stopIfTrue="1" operator="between">
      <formula>20</formula>
      <formula>29.999</formula>
    </cfRule>
    <cfRule type="cellIs" dxfId="144" priority="51" stopIfTrue="1" operator="between">
      <formula>30</formula>
      <formula>99.999</formula>
    </cfRule>
  </conditionalFormatting>
  <conditionalFormatting sqref="E1:E25 E27:E1048576">
    <cfRule type="cellIs" dxfId="143" priority="52" stopIfTrue="1" operator="between">
      <formula>0</formula>
      <formula>199.99</formula>
    </cfRule>
    <cfRule type="cellIs" dxfId="142" priority="53" stopIfTrue="1" operator="between">
      <formula>200</formula>
      <formula>299.99</formula>
    </cfRule>
    <cfRule type="cellIs" dxfId="141" priority="54" stopIfTrue="1" operator="between">
      <formula>300</formula>
      <formula>9999.99</formula>
    </cfRule>
  </conditionalFormatting>
  <conditionalFormatting sqref="F1:F25 F27:F1048576">
    <cfRule type="cellIs" dxfId="140" priority="55" stopIfTrue="1" operator="between">
      <formula>0</formula>
      <formula>99.99</formula>
    </cfRule>
    <cfRule type="cellIs" dxfId="139" priority="56" stopIfTrue="1" operator="between">
      <formula>100</formula>
      <formula>199.99</formula>
    </cfRule>
    <cfRule type="cellIs" dxfId="138" priority="57" stopIfTrue="1" operator="between">
      <formula>200</formula>
      <formula>9999.99</formula>
    </cfRule>
  </conditionalFormatting>
  <conditionalFormatting sqref="H1:H25 H27:H1048576">
    <cfRule type="cellIs" dxfId="137" priority="25" stopIfTrue="1" operator="between">
      <formula>0</formula>
      <formula>0.00347210648148148</formula>
    </cfRule>
    <cfRule type="cellIs" dxfId="136" priority="26" stopIfTrue="1" operator="between">
      <formula>0.00347222222222222</formula>
      <formula>0.00395821759259259</formula>
    </cfRule>
    <cfRule type="cellIs" dxfId="135" priority="27" stopIfTrue="1" operator="between">
      <formula>"00:05:42:00"</formula>
      <formula>"99:59:59:99"</formula>
    </cfRule>
  </conditionalFormatting>
  <conditionalFormatting sqref="D1">
    <cfRule type="cellIs" dxfId="134" priority="22" stopIfTrue="1" operator="between">
      <formula>0</formula>
      <formula>0.0416550925925926</formula>
    </cfRule>
    <cfRule type="cellIs" dxfId="133" priority="23" stopIfTrue="1" operator="between">
      <formula>0.0416666666666667</formula>
      <formula>0.0833217592592593</formula>
    </cfRule>
    <cfRule type="cellIs" dxfId="132" priority="24" stopIfTrue="1" operator="between">
      <formula>0.0833333333333333</formula>
      <formula>"99:99:59"</formula>
    </cfRule>
  </conditionalFormatting>
  <conditionalFormatting sqref="G26">
    <cfRule type="cellIs" dxfId="131" priority="4" stopIfTrue="1" operator="between">
      <formula>0</formula>
      <formula>9.999</formula>
    </cfRule>
    <cfRule type="cellIs" dxfId="130" priority="5" stopIfTrue="1" operator="between">
      <formula>10</formula>
      <formula>10.999</formula>
    </cfRule>
    <cfRule type="cellIs" dxfId="129" priority="6" stopIfTrue="1" operator="between">
      <formula>11</formula>
      <formula>99.999</formula>
    </cfRule>
  </conditionalFormatting>
  <conditionalFormatting sqref="B26">
    <cfRule type="cellIs" dxfId="128" priority="7" stopIfTrue="1" operator="between">
      <formula>0</formula>
      <formula>0.0416550925925926</formula>
    </cfRule>
    <cfRule type="cellIs" dxfId="127" priority="8" stopIfTrue="1" operator="between">
      <formula>0.0416666666666667</formula>
      <formula>0.0833217592592593</formula>
    </cfRule>
    <cfRule type="cellIs" dxfId="126" priority="9" stopIfTrue="1" operator="between">
      <formula>0.0833333333333333</formula>
      <formula>4.16665509259259</formula>
    </cfRule>
  </conditionalFormatting>
  <conditionalFormatting sqref="C26">
    <cfRule type="cellIs" dxfId="125" priority="10" stopIfTrue="1" operator="between">
      <formula>0</formula>
      <formula>0.166655092592593</formula>
    </cfRule>
    <cfRule type="cellIs" dxfId="124" priority="11" stopIfTrue="1" operator="between">
      <formula>0.166666666666667</formula>
      <formula>0.208321759259259</formula>
    </cfRule>
    <cfRule type="cellIs" dxfId="123" priority="12" stopIfTrue="1" operator="between">
      <formula>0.208333333333333</formula>
      <formula>4.16665509259259</formula>
    </cfRule>
  </conditionalFormatting>
  <conditionalFormatting sqref="D26">
    <cfRule type="cellIs" dxfId="122" priority="13" stopIfTrue="1" operator="between">
      <formula>0</formula>
      <formula>19.999</formula>
    </cfRule>
    <cfRule type="cellIs" dxfId="121" priority="14" stopIfTrue="1" operator="between">
      <formula>20</formula>
      <formula>29.999</formula>
    </cfRule>
    <cfRule type="cellIs" dxfId="120" priority="15" stopIfTrue="1" operator="between">
      <formula>30</formula>
      <formula>99.999</formula>
    </cfRule>
  </conditionalFormatting>
  <conditionalFormatting sqref="E26">
    <cfRule type="cellIs" dxfId="119" priority="16" stopIfTrue="1" operator="between">
      <formula>0</formula>
      <formula>199.99</formula>
    </cfRule>
    <cfRule type="cellIs" dxfId="118" priority="17" stopIfTrue="1" operator="between">
      <formula>200</formula>
      <formula>299.99</formula>
    </cfRule>
    <cfRule type="cellIs" dxfId="117" priority="18" stopIfTrue="1" operator="between">
      <formula>300</formula>
      <formula>9999.99</formula>
    </cfRule>
  </conditionalFormatting>
  <conditionalFormatting sqref="F26">
    <cfRule type="cellIs" dxfId="116" priority="19" stopIfTrue="1" operator="between">
      <formula>0</formula>
      <formula>99.99</formula>
    </cfRule>
    <cfRule type="cellIs" dxfId="115" priority="20" stopIfTrue="1" operator="between">
      <formula>100</formula>
      <formula>199.99</formula>
    </cfRule>
    <cfRule type="cellIs" dxfId="114" priority="21" stopIfTrue="1" operator="between">
      <formula>200</formula>
      <formula>9999.99</formula>
    </cfRule>
  </conditionalFormatting>
  <conditionalFormatting sqref="H26">
    <cfRule type="cellIs" dxfId="113" priority="1" stopIfTrue="1" operator="between">
      <formula>0</formula>
      <formula>0.00347210648148148</formula>
    </cfRule>
    <cfRule type="cellIs" dxfId="112" priority="2" stopIfTrue="1" operator="between">
      <formula>0.00347222222222222</formula>
      <formula>0.00395821759259259</formula>
    </cfRule>
    <cfRule type="cellIs" dxfId="111" priority="3" stopIfTrue="1" operator="between">
      <formula>"00:05:42:00"</formula>
      <formula>"99:59:59:99"</formula>
    </cfRule>
  </conditionalFormatting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4.9989318521683403E-2"/>
  </sheetPr>
  <dimension ref="A1:AG11"/>
  <sheetViews>
    <sheetView workbookViewId="0"/>
  </sheetViews>
  <sheetFormatPr baseColWidth="10" defaultColWidth="11.42578125" defaultRowHeight="12.75" x14ac:dyDescent="0.2"/>
  <cols>
    <col min="1" max="1" width="11.42578125" style="61"/>
    <col min="2" max="2" width="7.140625" bestFit="1" customWidth="1"/>
    <col min="3" max="3" width="8.140625" style="4" bestFit="1" customWidth="1"/>
    <col min="4" max="5" width="7.140625" bestFit="1" customWidth="1"/>
    <col min="6" max="6" width="7.140625" style="4" bestFit="1" customWidth="1"/>
    <col min="7" max="7" width="7.140625" customWidth="1"/>
    <col min="8" max="8" width="7.140625" bestFit="1" customWidth="1"/>
    <col min="9" max="9" width="7.140625" style="4" bestFit="1" customWidth="1"/>
    <col min="10" max="11" width="7.140625" customWidth="1"/>
    <col min="12" max="12" width="7.140625" style="4" bestFit="1" customWidth="1"/>
    <col min="13" max="14" width="7.140625" style="48" customWidth="1"/>
    <col min="15" max="16" width="7.140625" customWidth="1"/>
    <col min="17" max="17" width="7.140625" style="4" bestFit="1" customWidth="1"/>
    <col min="18" max="19" width="7.140625" customWidth="1"/>
    <col min="20" max="20" width="7.140625" style="4" bestFit="1" customWidth="1"/>
    <col min="21" max="22" width="7.140625" customWidth="1"/>
    <col min="23" max="23" width="7.140625" style="4" bestFit="1" customWidth="1"/>
    <col min="24" max="25" width="7.140625" customWidth="1"/>
    <col min="26" max="26" width="7.140625" style="4" bestFit="1" customWidth="1"/>
    <col min="27" max="28" width="7.140625" customWidth="1"/>
    <col min="29" max="29" width="7.140625" style="4" bestFit="1" customWidth="1"/>
    <col min="30" max="32" width="7.140625" customWidth="1"/>
    <col min="33" max="33" width="7.140625" style="4" bestFit="1" customWidth="1"/>
  </cols>
  <sheetData>
    <row r="1" spans="1:33" x14ac:dyDescent="0.2">
      <c r="A1" s="62" t="s">
        <v>7</v>
      </c>
      <c r="B1" s="207" t="s">
        <v>93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</row>
    <row r="2" spans="1:33" x14ac:dyDescent="0.2">
      <c r="A2" s="61" t="s">
        <v>82</v>
      </c>
      <c r="B2" s="68" t="s">
        <v>20</v>
      </c>
      <c r="C2" s="64">
        <v>5</v>
      </c>
      <c r="D2" s="66">
        <f>F2-C2</f>
        <v>5</v>
      </c>
      <c r="E2" s="68" t="s">
        <v>20</v>
      </c>
      <c r="F2" s="64">
        <v>10</v>
      </c>
      <c r="G2" s="66">
        <f>I2-F2</f>
        <v>5</v>
      </c>
      <c r="H2" s="68" t="s">
        <v>20</v>
      </c>
      <c r="I2" s="64">
        <v>15</v>
      </c>
      <c r="J2" s="66">
        <f>L2-I2</f>
        <v>5</v>
      </c>
      <c r="K2" s="68" t="s">
        <v>20</v>
      </c>
      <c r="L2" s="64">
        <v>20</v>
      </c>
      <c r="M2" s="66">
        <f>T2-L2</f>
        <v>5</v>
      </c>
      <c r="N2" s="68" t="s">
        <v>20</v>
      </c>
      <c r="O2" s="63">
        <f>Q2-L2</f>
        <v>1.0975000000000001</v>
      </c>
      <c r="P2" s="68" t="s">
        <v>20</v>
      </c>
      <c r="Q2" s="70">
        <v>21.0975</v>
      </c>
      <c r="R2" s="63">
        <f>T2-Q2</f>
        <v>3.9024999999999999</v>
      </c>
      <c r="S2" s="68" t="s">
        <v>20</v>
      </c>
      <c r="T2" s="64">
        <v>25</v>
      </c>
      <c r="U2" s="66">
        <f>W2-T2</f>
        <v>5</v>
      </c>
      <c r="V2" s="68" t="s">
        <v>20</v>
      </c>
      <c r="W2" s="64">
        <v>30</v>
      </c>
      <c r="X2" s="66">
        <f>Z2-W2</f>
        <v>5</v>
      </c>
      <c r="Y2" s="68" t="s">
        <v>20</v>
      </c>
      <c r="Z2" s="64">
        <v>35</v>
      </c>
      <c r="AA2" s="66">
        <f>AC2-Z2</f>
        <v>5</v>
      </c>
      <c r="AB2" s="68" t="s">
        <v>20</v>
      </c>
      <c r="AC2" s="64">
        <v>40</v>
      </c>
      <c r="AD2" s="63">
        <f>AG2-AC2</f>
        <v>2.1950000000000003</v>
      </c>
      <c r="AE2" s="68" t="s">
        <v>20</v>
      </c>
      <c r="AF2" s="70" t="s">
        <v>95</v>
      </c>
      <c r="AG2" s="72">
        <v>42.195</v>
      </c>
    </row>
    <row r="3" spans="1:33" x14ac:dyDescent="0.2">
      <c r="A3" s="65">
        <v>2010</v>
      </c>
      <c r="B3" s="69">
        <f>C3/C2</f>
        <v>3.7314814814814815E-3</v>
      </c>
      <c r="C3" s="47">
        <v>1.8657407407407407E-2</v>
      </c>
      <c r="D3" s="67">
        <f>F3-C3</f>
        <v>1.983796296296296E-2</v>
      </c>
      <c r="E3" s="69">
        <f>D3/D2</f>
        <v>3.967592592592592E-3</v>
      </c>
      <c r="F3" s="47">
        <v>3.8495370370370367E-2</v>
      </c>
      <c r="G3" s="67">
        <f>I3-F3</f>
        <v>2.0532407407407416E-2</v>
      </c>
      <c r="H3" s="69">
        <f>G3/G2</f>
        <v>4.1064814814814835E-3</v>
      </c>
      <c r="I3" s="47">
        <v>5.9027777777777783E-2</v>
      </c>
      <c r="J3" s="67">
        <f>L3-I3</f>
        <v>1.9062500000000003E-2</v>
      </c>
      <c r="K3" s="69">
        <f>J3/J2</f>
        <v>3.8125000000000008E-3</v>
      </c>
      <c r="L3" s="47">
        <v>7.8090277777777786E-2</v>
      </c>
      <c r="M3" s="67">
        <f>T3-L3</f>
        <v>1.9259259259259254E-2</v>
      </c>
      <c r="N3" s="69">
        <f>M3/M2</f>
        <v>3.8518518518518507E-3</v>
      </c>
      <c r="O3" s="1">
        <f>Q3-L3</f>
        <v>4.3287037037036957E-3</v>
      </c>
      <c r="P3" s="69">
        <f>O3/O2</f>
        <v>3.9441491605500638E-3</v>
      </c>
      <c r="Q3" s="71">
        <v>8.2418981481481482E-2</v>
      </c>
      <c r="R3" s="1">
        <f>T3-Q3</f>
        <v>1.4930555555555558E-2</v>
      </c>
      <c r="S3" s="69">
        <f>R3/R2</f>
        <v>3.8258950815004632E-3</v>
      </c>
      <c r="T3" s="47">
        <v>9.734953703703704E-2</v>
      </c>
      <c r="U3" s="67">
        <f>W3-T3</f>
        <v>1.9675925925925916E-2</v>
      </c>
      <c r="V3" s="69">
        <f>U3/U2</f>
        <v>3.9351851851851831E-3</v>
      </c>
      <c r="W3" s="47">
        <v>0.11702546296296296</v>
      </c>
      <c r="X3" s="67">
        <f>Z3-W3</f>
        <v>2.0937499999999998E-2</v>
      </c>
      <c r="Y3" s="69">
        <f>X3/X2</f>
        <v>4.1874999999999994E-3</v>
      </c>
      <c r="Z3" s="47">
        <v>0.13796296296296295</v>
      </c>
      <c r="AA3" s="67">
        <f>AC3-Z3</f>
        <v>2.2129629629629638E-2</v>
      </c>
      <c r="AB3" s="69">
        <f>AA3/AA2</f>
        <v>4.4259259259259278E-3</v>
      </c>
      <c r="AC3" s="47">
        <v>0.16009259259259259</v>
      </c>
      <c r="AD3" s="1">
        <f>AG3-AC3</f>
        <v>8.4143518518518534E-3</v>
      </c>
      <c r="AE3" s="69">
        <f>AD3/AD2</f>
        <v>3.8334177001602973E-3</v>
      </c>
      <c r="AF3" s="71">
        <v>8.6087962962962963E-2</v>
      </c>
      <c r="AG3" s="73">
        <v>0.16850694444444445</v>
      </c>
    </row>
    <row r="4" spans="1:33" x14ac:dyDescent="0.2">
      <c r="A4" s="65">
        <v>2007</v>
      </c>
      <c r="B4" s="69">
        <f>C4/C2</f>
        <v>4.1273148148148146E-3</v>
      </c>
      <c r="C4" s="47">
        <v>2.0636574074074075E-2</v>
      </c>
      <c r="D4" s="67">
        <f>F4-C4</f>
        <v>2.0682870370370369E-2</v>
      </c>
      <c r="E4" s="69">
        <f>D4/D2</f>
        <v>4.1365740740740738E-3</v>
      </c>
      <c r="F4" s="47">
        <v>4.1319444444444443E-2</v>
      </c>
      <c r="G4" s="67">
        <f>I4-F4</f>
        <v>2.0578703703703703E-2</v>
      </c>
      <c r="H4" s="69">
        <f>G4/G2</f>
        <v>4.115740740740741E-3</v>
      </c>
      <c r="I4" s="47">
        <v>6.1898148148148147E-2</v>
      </c>
      <c r="J4" s="67">
        <f>L4-I4</f>
        <v>2.0960648148148145E-2</v>
      </c>
      <c r="K4" s="69">
        <f>J4/J2</f>
        <v>4.192129629629629E-3</v>
      </c>
      <c r="L4" s="47">
        <v>8.2858796296296292E-2</v>
      </c>
      <c r="M4" s="67">
        <f>T4-L4</f>
        <v>2.0960648148148159E-2</v>
      </c>
      <c r="N4" s="69">
        <f>M4/M2</f>
        <v>4.1921296296296316E-3</v>
      </c>
      <c r="O4" s="1">
        <f>Q4-L4</f>
        <v>4.7106481481481444E-3</v>
      </c>
      <c r="P4" s="69">
        <f>O4/O2</f>
        <v>4.292162321775074E-3</v>
      </c>
      <c r="Q4" s="71">
        <v>8.7569444444444436E-2</v>
      </c>
      <c r="R4" s="1">
        <f>T4-Q4</f>
        <v>1.6250000000000014E-2</v>
      </c>
      <c r="S4" s="69">
        <f>R4/R2</f>
        <v>4.1639974375400424E-3</v>
      </c>
      <c r="T4" s="47">
        <v>0.10381944444444445</v>
      </c>
      <c r="U4" s="67">
        <f>W4-T4</f>
        <v>2.0555555555555549E-2</v>
      </c>
      <c r="V4" s="69">
        <f>U4/U2</f>
        <v>4.1111111111111097E-3</v>
      </c>
      <c r="W4" s="47">
        <v>0.124375</v>
      </c>
      <c r="X4" s="67">
        <f>Z4-W4</f>
        <v>2.266203703703705E-2</v>
      </c>
      <c r="Y4" s="69">
        <f>X4/X2</f>
        <v>4.5324074074074103E-3</v>
      </c>
      <c r="Z4" s="47">
        <v>0.14703703703703705</v>
      </c>
      <c r="AA4" s="67">
        <f>AC4-Z4</f>
        <v>2.2916666666666641E-2</v>
      </c>
      <c r="AB4" s="69">
        <f>AA4/AA2</f>
        <v>4.5833333333333282E-3</v>
      </c>
      <c r="AC4" s="47">
        <v>0.16995370370370369</v>
      </c>
      <c r="AD4" s="1">
        <f>AG4-AC4</f>
        <v>8.5416666666666696E-3</v>
      </c>
      <c r="AE4" s="69">
        <f>AD4/AD2</f>
        <v>3.8914198936977991E-3</v>
      </c>
      <c r="AF4" s="71">
        <f>AG4-Q4</f>
        <v>9.0925925925925924E-2</v>
      </c>
      <c r="AG4" s="73">
        <v>0.17849537037037036</v>
      </c>
    </row>
    <row r="5" spans="1:33" x14ac:dyDescent="0.2">
      <c r="A5" s="65">
        <v>2006</v>
      </c>
      <c r="B5" s="69">
        <f>C5/C2</f>
        <v>4.3263888888888883E-3</v>
      </c>
      <c r="C5" s="47">
        <v>2.1631944444444443E-2</v>
      </c>
      <c r="D5" s="67">
        <f t="shared" ref="D5:D6" si="0">F5-C5</f>
        <v>2.1018518518518516E-2</v>
      </c>
      <c r="E5" s="69">
        <f>D5/D2</f>
        <v>4.2037037037037034E-3</v>
      </c>
      <c r="F5" s="47">
        <v>4.2650462962962959E-2</v>
      </c>
      <c r="G5" s="67">
        <f>I5-F5</f>
        <v>2.2141203703703705E-2</v>
      </c>
      <c r="H5" s="69">
        <f>G5/G2</f>
        <v>4.4282407407407413E-3</v>
      </c>
      <c r="I5" s="47">
        <v>6.4791666666666664E-2</v>
      </c>
      <c r="J5" s="67">
        <f>L5-I5</f>
        <v>2.1875000000000006E-2</v>
      </c>
      <c r="K5" s="69">
        <f>J5/J2</f>
        <v>4.3750000000000013E-3</v>
      </c>
      <c r="L5" s="47">
        <v>8.666666666666667E-2</v>
      </c>
      <c r="M5" s="67">
        <f t="shared" ref="M5:M6" si="1">T5-L5</f>
        <v>2.2731481481481478E-2</v>
      </c>
      <c r="N5" s="69">
        <f>M5/M2</f>
        <v>4.5462962962962957E-3</v>
      </c>
      <c r="O5" s="1">
        <f>Q5-L5</f>
        <v>5.2777777777777701E-3</v>
      </c>
      <c r="P5" s="69">
        <f>O5/O2</f>
        <v>4.8089091369273524E-3</v>
      </c>
      <c r="Q5" s="71">
        <v>9.194444444444444E-2</v>
      </c>
      <c r="R5" s="1">
        <f>T5-Q5</f>
        <v>1.7453703703703707E-2</v>
      </c>
      <c r="S5" s="69">
        <f>R5/R2</f>
        <v>4.4724416921726349E-3</v>
      </c>
      <c r="T5" s="47">
        <v>0.10939814814814815</v>
      </c>
      <c r="U5" s="67">
        <f>W5-T5</f>
        <v>2.3831018518518501E-2</v>
      </c>
      <c r="V5" s="69">
        <f>U5/U2</f>
        <v>4.7662037037037005E-3</v>
      </c>
      <c r="W5" s="47">
        <v>0.13322916666666665</v>
      </c>
      <c r="X5" s="67">
        <f>Z5-W5</f>
        <v>2.4201388888888897E-2</v>
      </c>
      <c r="Y5" s="69">
        <f>X5/X2</f>
        <v>4.8402777777777793E-3</v>
      </c>
      <c r="Z5" s="47">
        <v>0.15743055555555555</v>
      </c>
      <c r="AA5" s="67">
        <f>AC5-Z5</f>
        <v>2.5625000000000009E-2</v>
      </c>
      <c r="AB5" s="69">
        <f>AA5/AA2</f>
        <v>5.1250000000000019E-3</v>
      </c>
      <c r="AC5" s="47">
        <v>0.18305555555555555</v>
      </c>
      <c r="AD5" s="1">
        <f>AG5-AC5</f>
        <v>9.7453703703703765E-3</v>
      </c>
      <c r="AE5" s="69">
        <f>AD5/AD2</f>
        <v>4.4398042689614463E-3</v>
      </c>
      <c r="AF5" s="71">
        <f t="shared" ref="AF5:AF6" si="2">AG5-Q5</f>
        <v>0.10085648148148149</v>
      </c>
      <c r="AG5" s="73">
        <v>0.19280092592592593</v>
      </c>
    </row>
    <row r="6" spans="1:33" x14ac:dyDescent="0.2">
      <c r="A6" s="65">
        <v>2005</v>
      </c>
      <c r="B6" s="69">
        <f>C6/C2</f>
        <v>4.3703703703703699E-3</v>
      </c>
      <c r="C6" s="47">
        <v>2.1851851851851848E-2</v>
      </c>
      <c r="D6" s="67">
        <f t="shared" si="0"/>
        <v>2.149305555555556E-2</v>
      </c>
      <c r="E6" s="69">
        <f>D6/D2</f>
        <v>4.2986111111111124E-3</v>
      </c>
      <c r="F6" s="47">
        <v>4.3344907407407408E-2</v>
      </c>
      <c r="G6" s="67">
        <f>I6-F6</f>
        <v>2.1365740740740734E-2</v>
      </c>
      <c r="H6" s="69">
        <f>G6/G2</f>
        <v>4.2731481481481466E-3</v>
      </c>
      <c r="I6" s="47">
        <v>6.4710648148148142E-2</v>
      </c>
      <c r="J6" s="67">
        <f>L6-I6</f>
        <v>2.2152777777777785E-2</v>
      </c>
      <c r="K6" s="69">
        <f>J6/J2</f>
        <v>4.4305555555555574E-3</v>
      </c>
      <c r="L6" s="47">
        <v>8.6863425925925927E-2</v>
      </c>
      <c r="M6" s="67">
        <f t="shared" si="1"/>
        <v>2.3043981481481485E-2</v>
      </c>
      <c r="N6" s="69">
        <f>M6/M2</f>
        <v>4.6087962962962966E-3</v>
      </c>
      <c r="O6" s="1">
        <f>Q6-L6</f>
        <v>5.416666666666653E-3</v>
      </c>
      <c r="P6" s="69">
        <f>O6/O2</f>
        <v>4.9354593773728037E-3</v>
      </c>
      <c r="Q6" s="71">
        <v>9.228009259259258E-2</v>
      </c>
      <c r="R6" s="1">
        <f>T6-Q6</f>
        <v>1.7627314814814832E-2</v>
      </c>
      <c r="S6" s="69">
        <f>R6/R2</f>
        <v>4.5169288442831086E-3</v>
      </c>
      <c r="T6" s="47">
        <v>0.10990740740740741</v>
      </c>
      <c r="U6" s="67">
        <f>W6-T6</f>
        <v>2.4826388888888898E-2</v>
      </c>
      <c r="V6" s="69">
        <f>U6/U2</f>
        <v>4.9652777777777794E-3</v>
      </c>
      <c r="W6" s="47">
        <v>0.13473379629629631</v>
      </c>
      <c r="X6" s="67">
        <f>Z6-W6</f>
        <v>2.7268518518518498E-2</v>
      </c>
      <c r="Y6" s="69">
        <f>X6/X2</f>
        <v>5.4537037037036993E-3</v>
      </c>
      <c r="Z6" s="47">
        <v>0.16200231481481481</v>
      </c>
      <c r="AA6" s="67">
        <f>AC6-Z6</f>
        <v>2.7592592592592585E-2</v>
      </c>
      <c r="AB6" s="69">
        <f>AA6/AA2</f>
        <v>5.5185185185185172E-3</v>
      </c>
      <c r="AC6" s="47">
        <v>0.18959490740740739</v>
      </c>
      <c r="AD6" s="1">
        <f>AG6-AC6</f>
        <v>1.0879629629629628E-2</v>
      </c>
      <c r="AE6" s="69">
        <f>AD6/AD2</f>
        <v>4.9565510841137247E-3</v>
      </c>
      <c r="AF6" s="71">
        <f t="shared" si="2"/>
        <v>0.10819444444444444</v>
      </c>
      <c r="AG6" s="73">
        <v>0.20047453703703702</v>
      </c>
    </row>
    <row r="8" spans="1:33" x14ac:dyDescent="0.2">
      <c r="C8" s="47"/>
    </row>
    <row r="9" spans="1:33" x14ac:dyDescent="0.2">
      <c r="C9" s="47"/>
    </row>
    <row r="10" spans="1:33" x14ac:dyDescent="0.2">
      <c r="C10" s="47"/>
    </row>
    <row r="11" spans="1:33" x14ac:dyDescent="0.2">
      <c r="C11" s="47"/>
    </row>
  </sheetData>
  <mergeCells count="1">
    <mergeCell ref="B1:AG1"/>
  </mergeCells>
  <pageMargins left="0.7" right="0.7" top="0.78740157499999996" bottom="0.78740157499999996" header="0.3" footer="0.3"/>
  <pageSetup paperSize="9" orientation="portrait" r:id="rId1"/>
  <ignoredErrors>
    <ignoredError sqref="O3:O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</sheetPr>
  <dimension ref="A1:N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11.42578125" defaultRowHeight="12.75" x14ac:dyDescent="0.2"/>
  <cols>
    <col min="1" max="1" width="57.42578125" style="4" bestFit="1" customWidth="1"/>
    <col min="2" max="2" width="8.42578125" style="144" bestFit="1" customWidth="1"/>
    <col min="3" max="3" width="5.5703125" style="146" bestFit="1" customWidth="1"/>
    <col min="4" max="4" width="5.5703125" style="2" bestFit="1" customWidth="1"/>
    <col min="5" max="5" width="10.28515625" style="3" bestFit="1" customWidth="1"/>
    <col min="6" max="6" width="9.7109375" style="3" bestFit="1" customWidth="1"/>
    <col min="7" max="7" width="9.140625" style="3" bestFit="1" customWidth="1"/>
    <col min="8" max="8" width="5.140625" style="3" bestFit="1" customWidth="1"/>
    <col min="9" max="9" width="5" style="3" bestFit="1" customWidth="1"/>
    <col min="10" max="10" width="8.140625" style="146" bestFit="1" customWidth="1"/>
    <col min="11" max="11" width="26.140625" style="1" bestFit="1" customWidth="1"/>
    <col min="12" max="12" width="20.7109375" style="170" bestFit="1" customWidth="1"/>
    <col min="13" max="13" width="11.28515625" style="165" bestFit="1" customWidth="1"/>
    <col min="14" max="14" width="13.42578125" style="147" bestFit="1" customWidth="1"/>
  </cols>
  <sheetData>
    <row r="1" spans="1:14" s="41" customFormat="1" ht="13.5" thickBot="1" x14ac:dyDescent="0.25">
      <c r="A1" s="143" t="s">
        <v>199</v>
      </c>
      <c r="B1" s="163" t="s">
        <v>203</v>
      </c>
      <c r="C1" s="145" t="s">
        <v>0</v>
      </c>
      <c r="D1" s="45" t="s">
        <v>78</v>
      </c>
      <c r="E1" s="46" t="s">
        <v>2</v>
      </c>
      <c r="F1" s="46" t="s">
        <v>99</v>
      </c>
      <c r="G1" s="46" t="s">
        <v>54</v>
      </c>
      <c r="H1" s="46" t="s">
        <v>103</v>
      </c>
      <c r="I1" s="46" t="s">
        <v>104</v>
      </c>
      <c r="J1" s="145" t="s">
        <v>224</v>
      </c>
      <c r="K1" s="44" t="s">
        <v>55</v>
      </c>
      <c r="L1" s="169" t="s">
        <v>56</v>
      </c>
      <c r="M1" s="164" t="s">
        <v>255</v>
      </c>
      <c r="N1" s="43" t="s">
        <v>219</v>
      </c>
    </row>
    <row r="2" spans="1:14" s="42" customFormat="1" x14ac:dyDescent="0.2">
      <c r="A2" s="4" t="s">
        <v>96</v>
      </c>
      <c r="B2" s="144" t="s">
        <v>204</v>
      </c>
      <c r="C2" s="146">
        <v>0.125</v>
      </c>
      <c r="D2" s="2">
        <v>6.5</v>
      </c>
      <c r="E2" s="3">
        <v>2067</v>
      </c>
      <c r="F2" s="3">
        <v>1176</v>
      </c>
      <c r="G2" s="3">
        <f t="shared" ref="G2:G34" si="0">E2-F2</f>
        <v>891</v>
      </c>
      <c r="H2" s="3">
        <v>891</v>
      </c>
      <c r="I2" s="3">
        <v>0</v>
      </c>
      <c r="J2" s="146">
        <v>0.16666666666666666</v>
      </c>
      <c r="K2" s="57" t="s">
        <v>97</v>
      </c>
      <c r="L2" s="170"/>
      <c r="M2" s="165"/>
      <c r="N2" s="147" t="s">
        <v>220</v>
      </c>
    </row>
    <row r="3" spans="1:14" x14ac:dyDescent="0.2">
      <c r="A3" s="4" t="s">
        <v>98</v>
      </c>
      <c r="B3" s="144" t="s">
        <v>205</v>
      </c>
      <c r="C3" s="146">
        <v>0.125</v>
      </c>
      <c r="D3" s="2">
        <v>6</v>
      </c>
      <c r="E3" s="3">
        <v>2214</v>
      </c>
      <c r="F3" s="3">
        <v>1750</v>
      </c>
      <c r="G3" s="3">
        <f t="shared" si="0"/>
        <v>464</v>
      </c>
      <c r="H3" s="3">
        <v>500</v>
      </c>
      <c r="I3" s="3">
        <v>500</v>
      </c>
      <c r="J3" s="146">
        <v>0</v>
      </c>
      <c r="K3" s="57" t="s">
        <v>267</v>
      </c>
      <c r="L3" s="171" t="s">
        <v>100</v>
      </c>
      <c r="M3" s="166"/>
      <c r="N3" s="147" t="s">
        <v>220</v>
      </c>
    </row>
    <row r="4" spans="1:14" x14ac:dyDescent="0.2">
      <c r="A4" s="4" t="s">
        <v>101</v>
      </c>
      <c r="B4" s="144" t="s">
        <v>206</v>
      </c>
      <c r="C4" s="146">
        <v>6.25E-2</v>
      </c>
      <c r="D4" s="2">
        <v>2.8</v>
      </c>
      <c r="E4" s="3">
        <v>2191</v>
      </c>
      <c r="F4" s="3">
        <v>2013</v>
      </c>
      <c r="G4" s="3">
        <f t="shared" si="0"/>
        <v>178</v>
      </c>
      <c r="H4" s="3">
        <v>178</v>
      </c>
      <c r="I4" s="3">
        <v>178</v>
      </c>
      <c r="J4" s="146">
        <v>0</v>
      </c>
      <c r="K4" s="57" t="s">
        <v>267</v>
      </c>
      <c r="N4" s="147" t="s">
        <v>220</v>
      </c>
    </row>
    <row r="5" spans="1:14" x14ac:dyDescent="0.2">
      <c r="A5" s="4" t="s">
        <v>102</v>
      </c>
      <c r="B5" s="144" t="s">
        <v>207</v>
      </c>
      <c r="C5" s="146">
        <v>0.14583333333333334</v>
      </c>
      <c r="D5" s="2">
        <v>10.1</v>
      </c>
      <c r="E5" s="3">
        <v>2103</v>
      </c>
      <c r="F5" s="3">
        <v>1176</v>
      </c>
      <c r="G5" s="3">
        <f t="shared" si="0"/>
        <v>927</v>
      </c>
      <c r="H5" s="3">
        <v>100</v>
      </c>
      <c r="I5" s="3">
        <v>927</v>
      </c>
      <c r="J5" s="146">
        <v>0</v>
      </c>
      <c r="K5" s="57" t="s">
        <v>267</v>
      </c>
      <c r="N5" s="147" t="s">
        <v>220</v>
      </c>
    </row>
    <row r="6" spans="1:14" x14ac:dyDescent="0.2">
      <c r="A6" s="4" t="s">
        <v>299</v>
      </c>
      <c r="B6" s="144" t="s">
        <v>297</v>
      </c>
      <c r="C6" s="146">
        <v>0.125</v>
      </c>
      <c r="D6" s="2">
        <v>7</v>
      </c>
      <c r="E6" s="3">
        <v>1712</v>
      </c>
      <c r="F6" s="3">
        <v>855</v>
      </c>
      <c r="G6" s="3">
        <f t="shared" si="0"/>
        <v>857</v>
      </c>
      <c r="H6" s="3">
        <v>857</v>
      </c>
      <c r="I6" s="3">
        <v>857</v>
      </c>
      <c r="J6" s="146">
        <v>0</v>
      </c>
      <c r="K6" s="1" t="s">
        <v>289</v>
      </c>
      <c r="L6" s="170" t="s">
        <v>298</v>
      </c>
      <c r="N6" s="147" t="s">
        <v>220</v>
      </c>
    </row>
    <row r="7" spans="1:14" x14ac:dyDescent="0.2">
      <c r="A7" s="4" t="s">
        <v>300</v>
      </c>
      <c r="B7" s="144" t="s">
        <v>301</v>
      </c>
      <c r="C7" s="146">
        <v>8.3333333333333329E-2</v>
      </c>
      <c r="D7" s="2">
        <v>7</v>
      </c>
      <c r="E7" s="3">
        <v>1115</v>
      </c>
      <c r="F7" s="3">
        <v>895</v>
      </c>
      <c r="G7" s="3">
        <f t="shared" si="0"/>
        <v>220</v>
      </c>
      <c r="H7" s="3">
        <v>300</v>
      </c>
      <c r="I7" s="3">
        <v>300</v>
      </c>
      <c r="J7" s="146">
        <v>2.0833333333333332E-2</v>
      </c>
      <c r="K7" s="1" t="s">
        <v>300</v>
      </c>
      <c r="L7" s="170" t="s">
        <v>302</v>
      </c>
      <c r="N7" s="147" t="s">
        <v>220</v>
      </c>
    </row>
    <row r="8" spans="1:14" x14ac:dyDescent="0.2">
      <c r="A8" s="4" t="s">
        <v>334</v>
      </c>
      <c r="B8" s="144" t="s">
        <v>335</v>
      </c>
      <c r="C8" s="146">
        <v>0.14583333333333334</v>
      </c>
      <c r="D8" s="2">
        <v>8</v>
      </c>
      <c r="E8" s="3">
        <v>1791</v>
      </c>
      <c r="F8" s="3">
        <v>820</v>
      </c>
      <c r="G8" s="3">
        <f t="shared" si="0"/>
        <v>971</v>
      </c>
      <c r="H8" s="3">
        <v>1000</v>
      </c>
      <c r="I8" s="3">
        <v>1000</v>
      </c>
      <c r="J8" s="146">
        <v>1.7361111111111112E-2</v>
      </c>
      <c r="K8" s="57" t="s">
        <v>336</v>
      </c>
      <c r="L8" s="171" t="s">
        <v>337</v>
      </c>
      <c r="N8" s="147" t="s">
        <v>220</v>
      </c>
    </row>
    <row r="9" spans="1:14" x14ac:dyDescent="0.2">
      <c r="A9" s="4" t="s">
        <v>338</v>
      </c>
      <c r="B9" s="144" t="s">
        <v>339</v>
      </c>
      <c r="C9" s="146">
        <v>0.16666666666666666</v>
      </c>
      <c r="D9" s="2">
        <v>9</v>
      </c>
      <c r="E9" s="3">
        <v>1833</v>
      </c>
      <c r="F9" s="3">
        <v>855</v>
      </c>
      <c r="G9" s="3">
        <f t="shared" si="0"/>
        <v>978</v>
      </c>
      <c r="H9" s="3">
        <v>1075</v>
      </c>
      <c r="I9" s="3">
        <v>1075</v>
      </c>
      <c r="J9" s="146">
        <v>0</v>
      </c>
      <c r="K9" s="57" t="s">
        <v>289</v>
      </c>
      <c r="L9" s="171" t="s">
        <v>340</v>
      </c>
      <c r="N9" s="147" t="s">
        <v>220</v>
      </c>
    </row>
    <row r="10" spans="1:14" x14ac:dyDescent="0.2">
      <c r="A10" s="4" t="s">
        <v>361</v>
      </c>
      <c r="B10" s="144" t="s">
        <v>360</v>
      </c>
      <c r="C10" s="146">
        <v>3.125E-2</v>
      </c>
      <c r="D10" s="2">
        <v>5.4</v>
      </c>
      <c r="E10" s="3">
        <v>1110</v>
      </c>
      <c r="F10" s="3">
        <v>855</v>
      </c>
      <c r="G10" s="3">
        <f t="shared" si="0"/>
        <v>255</v>
      </c>
      <c r="H10" s="3">
        <v>255</v>
      </c>
      <c r="I10" s="3">
        <v>255</v>
      </c>
      <c r="J10" s="146">
        <v>0</v>
      </c>
      <c r="K10" s="57" t="s">
        <v>289</v>
      </c>
      <c r="L10" s="170" t="s">
        <v>362</v>
      </c>
      <c r="N10" s="147" t="s">
        <v>220</v>
      </c>
    </row>
    <row r="11" spans="1:14" x14ac:dyDescent="0.2">
      <c r="A11" s="4" t="s">
        <v>251</v>
      </c>
      <c r="B11" s="144" t="s">
        <v>249</v>
      </c>
      <c r="C11" s="146">
        <v>0.125</v>
      </c>
      <c r="D11" s="2">
        <v>13</v>
      </c>
      <c r="E11" s="3">
        <v>1073</v>
      </c>
      <c r="F11" s="3">
        <v>538</v>
      </c>
      <c r="G11" s="3">
        <f t="shared" si="0"/>
        <v>535</v>
      </c>
      <c r="H11" s="3">
        <v>535</v>
      </c>
      <c r="I11" s="3">
        <v>535</v>
      </c>
      <c r="J11" s="146">
        <v>0.22916666666666666</v>
      </c>
      <c r="K11" s="57" t="s">
        <v>253</v>
      </c>
      <c r="L11" s="171" t="s">
        <v>252</v>
      </c>
      <c r="M11" s="166"/>
      <c r="N11" s="147" t="s">
        <v>250</v>
      </c>
    </row>
    <row r="12" spans="1:14" x14ac:dyDescent="0.2">
      <c r="A12" s="4" t="s">
        <v>257</v>
      </c>
      <c r="B12" s="144" t="s">
        <v>254</v>
      </c>
      <c r="C12" s="146">
        <v>0.125</v>
      </c>
      <c r="D12" s="2">
        <v>6</v>
      </c>
      <c r="E12" s="3">
        <v>1860</v>
      </c>
      <c r="F12" s="3">
        <v>1412</v>
      </c>
      <c r="G12" s="3">
        <f t="shared" si="0"/>
        <v>448</v>
      </c>
      <c r="H12" s="3">
        <v>548</v>
      </c>
      <c r="I12" s="3">
        <v>548</v>
      </c>
      <c r="J12" s="146">
        <v>0</v>
      </c>
      <c r="K12" s="57" t="s">
        <v>258</v>
      </c>
      <c r="L12" s="171" t="s">
        <v>266</v>
      </c>
      <c r="N12" s="147" t="s">
        <v>250</v>
      </c>
    </row>
    <row r="13" spans="1:14" s="42" customFormat="1" x14ac:dyDescent="0.2">
      <c r="A13" s="4" t="s">
        <v>261</v>
      </c>
      <c r="B13" s="144" t="s">
        <v>259</v>
      </c>
      <c r="C13" s="146">
        <v>0.16666666666666666</v>
      </c>
      <c r="D13" s="2">
        <v>12</v>
      </c>
      <c r="E13" s="3">
        <v>1782</v>
      </c>
      <c r="F13" s="3">
        <v>580</v>
      </c>
      <c r="G13" s="3">
        <f t="shared" si="0"/>
        <v>1202</v>
      </c>
      <c r="H13" s="3">
        <v>1205</v>
      </c>
      <c r="I13" s="3">
        <v>1205</v>
      </c>
      <c r="J13" s="146">
        <v>0</v>
      </c>
      <c r="K13" s="57" t="s">
        <v>260</v>
      </c>
      <c r="L13" s="171" t="s">
        <v>58</v>
      </c>
      <c r="M13" s="165"/>
      <c r="N13" s="147" t="s">
        <v>250</v>
      </c>
    </row>
    <row r="14" spans="1:14" s="42" customFormat="1" x14ac:dyDescent="0.2">
      <c r="A14" s="4" t="s">
        <v>263</v>
      </c>
      <c r="B14" s="144" t="s">
        <v>262</v>
      </c>
      <c r="C14" s="146">
        <v>0.20833333333333334</v>
      </c>
      <c r="D14" s="2">
        <v>11</v>
      </c>
      <c r="E14" s="3">
        <v>2045</v>
      </c>
      <c r="F14" s="3">
        <v>777</v>
      </c>
      <c r="G14" s="3">
        <f t="shared" si="0"/>
        <v>1268</v>
      </c>
      <c r="H14" s="3">
        <v>1270</v>
      </c>
      <c r="I14" s="3">
        <v>1270</v>
      </c>
      <c r="J14" s="146">
        <v>0</v>
      </c>
      <c r="K14" s="57" t="s">
        <v>264</v>
      </c>
      <c r="L14" s="171" t="s">
        <v>265</v>
      </c>
      <c r="M14" s="165"/>
      <c r="N14" s="147" t="s">
        <v>250</v>
      </c>
    </row>
    <row r="15" spans="1:14" x14ac:dyDescent="0.2">
      <c r="A15" s="4" t="s">
        <v>57</v>
      </c>
      <c r="B15" s="144" t="s">
        <v>208</v>
      </c>
      <c r="C15" s="146">
        <v>0.14791666666666667</v>
      </c>
      <c r="D15" s="2">
        <v>15.5</v>
      </c>
      <c r="E15" s="3">
        <v>1568</v>
      </c>
      <c r="F15" s="3">
        <v>615</v>
      </c>
      <c r="G15" s="3">
        <f t="shared" si="0"/>
        <v>953</v>
      </c>
      <c r="H15" s="3">
        <v>955</v>
      </c>
      <c r="I15" s="3">
        <v>955</v>
      </c>
      <c r="J15" s="146">
        <v>0.22916666666666666</v>
      </c>
      <c r="K15" s="1" t="s">
        <v>72</v>
      </c>
      <c r="L15" s="170" t="s">
        <v>58</v>
      </c>
      <c r="N15" s="147" t="s">
        <v>221</v>
      </c>
    </row>
    <row r="16" spans="1:14" x14ac:dyDescent="0.2">
      <c r="A16" s="4" t="s">
        <v>59</v>
      </c>
      <c r="B16" s="144" t="s">
        <v>209</v>
      </c>
      <c r="C16" s="146">
        <v>3.6921296296296292E-2</v>
      </c>
      <c r="D16" s="2">
        <v>8.6</v>
      </c>
      <c r="E16" s="3">
        <v>605</v>
      </c>
      <c r="F16" s="3">
        <v>400</v>
      </c>
      <c r="G16" s="3">
        <f t="shared" si="0"/>
        <v>205</v>
      </c>
      <c r="H16" s="3">
        <v>205</v>
      </c>
      <c r="I16" s="3">
        <v>205</v>
      </c>
      <c r="J16" s="146">
        <v>4.3749999999999997E-2</v>
      </c>
      <c r="K16" s="1" t="s">
        <v>212</v>
      </c>
      <c r="L16" s="170" t="s">
        <v>60</v>
      </c>
      <c r="N16" s="147" t="s">
        <v>223</v>
      </c>
    </row>
    <row r="17" spans="1:14" x14ac:dyDescent="0.2">
      <c r="A17" s="4" t="s">
        <v>62</v>
      </c>
      <c r="B17" s="144" t="s">
        <v>210</v>
      </c>
      <c r="C17" s="146">
        <v>4.010416666666667E-2</v>
      </c>
      <c r="D17" s="2">
        <v>4.2</v>
      </c>
      <c r="E17" s="3">
        <v>452</v>
      </c>
      <c r="F17" s="3">
        <v>126</v>
      </c>
      <c r="G17" s="3">
        <f t="shared" si="0"/>
        <v>326</v>
      </c>
      <c r="H17" s="3">
        <v>326</v>
      </c>
      <c r="I17" s="3">
        <v>326</v>
      </c>
      <c r="J17" s="146">
        <v>1.3888888888888889E-3</v>
      </c>
      <c r="K17" s="3" t="s">
        <v>63</v>
      </c>
      <c r="N17" s="147" t="s">
        <v>223</v>
      </c>
    </row>
    <row r="18" spans="1:14" s="42" customFormat="1" x14ac:dyDescent="0.2">
      <c r="A18" s="4" t="s">
        <v>313</v>
      </c>
      <c r="B18" s="144" t="s">
        <v>314</v>
      </c>
      <c r="C18" s="146">
        <v>9.375E-2</v>
      </c>
      <c r="D18" s="2">
        <v>10.35</v>
      </c>
      <c r="E18" s="3">
        <v>452</v>
      </c>
      <c r="F18" s="3">
        <v>126</v>
      </c>
      <c r="G18" s="3">
        <f t="shared" si="0"/>
        <v>326</v>
      </c>
      <c r="H18" s="3">
        <v>891</v>
      </c>
      <c r="I18" s="3">
        <v>891</v>
      </c>
      <c r="J18" s="146">
        <v>1.3888888888888889E-3</v>
      </c>
      <c r="K18" s="3" t="s">
        <v>63</v>
      </c>
      <c r="L18" s="170"/>
      <c r="M18" s="165"/>
      <c r="N18" s="147" t="s">
        <v>223</v>
      </c>
    </row>
    <row r="19" spans="1:14" x14ac:dyDescent="0.2">
      <c r="A19" s="4" t="s">
        <v>64</v>
      </c>
      <c r="B19" s="144" t="s">
        <v>211</v>
      </c>
      <c r="C19" s="146">
        <v>3.7488425925925925E-2</v>
      </c>
      <c r="D19" s="2">
        <v>3.714</v>
      </c>
      <c r="E19" s="3">
        <v>429</v>
      </c>
      <c r="F19" s="3">
        <v>180</v>
      </c>
      <c r="G19" s="3">
        <f t="shared" si="0"/>
        <v>249</v>
      </c>
      <c r="H19" s="3">
        <v>249</v>
      </c>
      <c r="I19" s="3">
        <v>249</v>
      </c>
      <c r="J19" s="146">
        <v>3.472222222222222E-3</v>
      </c>
      <c r="K19" s="1" t="s">
        <v>213</v>
      </c>
      <c r="N19" s="147" t="s">
        <v>223</v>
      </c>
    </row>
    <row r="20" spans="1:14" x14ac:dyDescent="0.2">
      <c r="A20" s="4" t="s">
        <v>304</v>
      </c>
      <c r="B20" s="144" t="s">
        <v>312</v>
      </c>
      <c r="C20" s="146">
        <v>0.16666666666666666</v>
      </c>
      <c r="D20" s="2">
        <v>12</v>
      </c>
      <c r="E20" s="3">
        <v>3018</v>
      </c>
      <c r="F20" s="3">
        <v>2030</v>
      </c>
      <c r="G20" s="3">
        <f t="shared" si="0"/>
        <v>988</v>
      </c>
      <c r="H20" s="3">
        <v>990</v>
      </c>
      <c r="I20" s="3">
        <v>990</v>
      </c>
      <c r="J20" s="146">
        <v>2.4305555555555556E-2</v>
      </c>
      <c r="K20" s="1" t="s">
        <v>303</v>
      </c>
      <c r="L20" s="170" t="s">
        <v>304</v>
      </c>
      <c r="N20" s="147" t="s">
        <v>305</v>
      </c>
    </row>
    <row r="21" spans="1:14" x14ac:dyDescent="0.2">
      <c r="A21" s="4" t="s">
        <v>308</v>
      </c>
      <c r="B21" s="144" t="s">
        <v>311</v>
      </c>
      <c r="C21" s="146">
        <v>0.125</v>
      </c>
      <c r="D21" s="2">
        <v>7.5</v>
      </c>
      <c r="E21" s="3">
        <v>1425</v>
      </c>
      <c r="F21" s="3">
        <v>1170</v>
      </c>
      <c r="G21" s="3">
        <f t="shared" si="0"/>
        <v>255</v>
      </c>
      <c r="H21" s="3">
        <v>600</v>
      </c>
      <c r="I21" s="3">
        <v>590</v>
      </c>
      <c r="J21" s="146">
        <v>3.472222222222222E-3</v>
      </c>
      <c r="K21" s="1" t="s">
        <v>306</v>
      </c>
      <c r="L21" s="170" t="s">
        <v>307</v>
      </c>
      <c r="N21" s="147" t="s">
        <v>305</v>
      </c>
    </row>
    <row r="22" spans="1:14" x14ac:dyDescent="0.2">
      <c r="A22" s="4" t="s">
        <v>309</v>
      </c>
      <c r="B22" s="144" t="s">
        <v>310</v>
      </c>
      <c r="C22" s="146">
        <v>4.8611111111111112E-2</v>
      </c>
      <c r="D22" s="2">
        <v>4.3</v>
      </c>
      <c r="E22" s="3">
        <v>1570</v>
      </c>
      <c r="F22" s="3">
        <v>1155</v>
      </c>
      <c r="G22" s="3">
        <f t="shared" si="0"/>
        <v>415</v>
      </c>
      <c r="H22" s="3">
        <v>415</v>
      </c>
      <c r="I22" s="3">
        <v>415</v>
      </c>
      <c r="J22" s="146">
        <v>0</v>
      </c>
      <c r="K22" s="1" t="s">
        <v>289</v>
      </c>
      <c r="L22" s="170" t="s">
        <v>309</v>
      </c>
      <c r="N22" s="147" t="s">
        <v>305</v>
      </c>
    </row>
    <row r="23" spans="1:14" x14ac:dyDescent="0.2">
      <c r="A23" s="4" t="s">
        <v>345</v>
      </c>
      <c r="B23" s="144" t="s">
        <v>346</v>
      </c>
      <c r="C23" s="146">
        <v>0.125</v>
      </c>
      <c r="D23" s="2">
        <v>15.5</v>
      </c>
      <c r="E23" s="3">
        <v>360</v>
      </c>
      <c r="F23" s="3">
        <v>75</v>
      </c>
      <c r="G23" s="3">
        <f t="shared" si="0"/>
        <v>285</v>
      </c>
      <c r="H23" s="3">
        <v>650</v>
      </c>
      <c r="I23" s="3">
        <v>650</v>
      </c>
      <c r="J23" s="146">
        <v>5.5555555555555552E-2</v>
      </c>
      <c r="K23" s="1" t="s">
        <v>343</v>
      </c>
      <c r="L23" s="170" t="s">
        <v>344</v>
      </c>
      <c r="N23" s="147" t="s">
        <v>344</v>
      </c>
    </row>
    <row r="24" spans="1:14" x14ac:dyDescent="0.2">
      <c r="A24" s="4" t="s">
        <v>353</v>
      </c>
      <c r="B24" s="144" t="s">
        <v>354</v>
      </c>
      <c r="C24" s="146">
        <v>0.1875</v>
      </c>
      <c r="D24" s="2">
        <v>9.5</v>
      </c>
      <c r="E24" s="3">
        <v>2139</v>
      </c>
      <c r="F24" s="3">
        <v>768</v>
      </c>
      <c r="G24" s="3">
        <f t="shared" si="0"/>
        <v>1371</v>
      </c>
      <c r="H24" s="3">
        <v>1371</v>
      </c>
      <c r="I24" s="3">
        <v>1371</v>
      </c>
      <c r="J24" s="146">
        <v>0</v>
      </c>
      <c r="K24" s="57" t="s">
        <v>289</v>
      </c>
      <c r="L24" s="171" t="s">
        <v>355</v>
      </c>
      <c r="N24" s="147" t="s">
        <v>352</v>
      </c>
    </row>
    <row r="25" spans="1:14" s="42" customFormat="1" x14ac:dyDescent="0.2">
      <c r="A25" s="4" t="s">
        <v>356</v>
      </c>
      <c r="B25" s="144" t="s">
        <v>357</v>
      </c>
      <c r="C25" s="146">
        <v>5.2083333333333336E-2</v>
      </c>
      <c r="D25" s="2">
        <v>5.4</v>
      </c>
      <c r="E25" s="3">
        <v>1165</v>
      </c>
      <c r="F25" s="3">
        <v>870</v>
      </c>
      <c r="G25" s="3">
        <f t="shared" si="0"/>
        <v>295</v>
      </c>
      <c r="H25" s="3">
        <v>310</v>
      </c>
      <c r="I25" s="3">
        <v>310</v>
      </c>
      <c r="J25" s="146">
        <v>0</v>
      </c>
      <c r="K25" s="57" t="s">
        <v>289</v>
      </c>
      <c r="L25" s="170"/>
      <c r="M25" s="165"/>
      <c r="N25" s="147" t="s">
        <v>352</v>
      </c>
    </row>
    <row r="26" spans="1:14" x14ac:dyDescent="0.2">
      <c r="A26" s="4" t="s">
        <v>358</v>
      </c>
      <c r="B26" s="144" t="s">
        <v>359</v>
      </c>
      <c r="C26" s="146">
        <v>6.25E-2</v>
      </c>
      <c r="D26" s="2">
        <v>6</v>
      </c>
      <c r="E26" s="3">
        <v>1255</v>
      </c>
      <c r="F26" s="3">
        <v>870</v>
      </c>
      <c r="G26" s="3">
        <f t="shared" si="0"/>
        <v>385</v>
      </c>
      <c r="H26" s="3">
        <v>385</v>
      </c>
      <c r="I26" s="3">
        <v>385</v>
      </c>
      <c r="J26" s="146">
        <v>0</v>
      </c>
      <c r="K26" s="57" t="s">
        <v>289</v>
      </c>
      <c r="N26" s="147" t="s">
        <v>352</v>
      </c>
    </row>
    <row r="27" spans="1:14" x14ac:dyDescent="0.2">
      <c r="A27" s="4" t="s">
        <v>268</v>
      </c>
      <c r="B27" s="144" t="s">
        <v>269</v>
      </c>
      <c r="C27" s="146">
        <v>8.3333333333333329E-2</v>
      </c>
      <c r="D27" s="2">
        <v>11</v>
      </c>
      <c r="E27" s="3">
        <v>2750</v>
      </c>
      <c r="F27" s="3">
        <v>2350</v>
      </c>
      <c r="G27" s="3">
        <f t="shared" si="0"/>
        <v>400</v>
      </c>
      <c r="H27" s="3">
        <v>400</v>
      </c>
      <c r="I27" s="3">
        <v>400</v>
      </c>
      <c r="J27" s="146">
        <v>4.1666666666666664E-2</v>
      </c>
      <c r="K27" s="57" t="s">
        <v>270</v>
      </c>
      <c r="L27" s="171" t="s">
        <v>270</v>
      </c>
      <c r="N27" s="147" t="s">
        <v>241</v>
      </c>
    </row>
    <row r="28" spans="1:14" x14ac:dyDescent="0.2">
      <c r="A28" s="4" t="s">
        <v>242</v>
      </c>
      <c r="B28" s="144" t="s">
        <v>244</v>
      </c>
      <c r="C28" s="146">
        <v>0.16666666666666666</v>
      </c>
      <c r="D28" s="2">
        <v>11.2</v>
      </c>
      <c r="E28" s="3">
        <v>2715</v>
      </c>
      <c r="F28" s="3">
        <v>2150</v>
      </c>
      <c r="G28" s="3">
        <f t="shared" si="0"/>
        <v>565</v>
      </c>
      <c r="H28" s="3">
        <v>700</v>
      </c>
      <c r="I28" s="3">
        <v>700</v>
      </c>
      <c r="J28" s="146">
        <v>4.1666666666666664E-2</v>
      </c>
      <c r="K28" s="1" t="s">
        <v>246</v>
      </c>
      <c r="N28" s="147" t="s">
        <v>241</v>
      </c>
    </row>
    <row r="29" spans="1:14" x14ac:dyDescent="0.2">
      <c r="A29" s="4" t="s">
        <v>243</v>
      </c>
      <c r="B29" s="144" t="s">
        <v>245</v>
      </c>
      <c r="C29" s="146">
        <v>0.20833333333333334</v>
      </c>
      <c r="D29" s="2">
        <v>13</v>
      </c>
      <c r="E29" s="3">
        <v>3106</v>
      </c>
      <c r="F29" s="3">
        <v>2080</v>
      </c>
      <c r="G29" s="3">
        <f t="shared" si="0"/>
        <v>1026</v>
      </c>
      <c r="H29" s="3">
        <v>1100</v>
      </c>
      <c r="I29" s="3">
        <v>1100</v>
      </c>
      <c r="J29" s="146">
        <v>0</v>
      </c>
      <c r="K29" s="1" t="s">
        <v>240</v>
      </c>
      <c r="N29" s="147" t="s">
        <v>241</v>
      </c>
    </row>
    <row r="30" spans="1:14" x14ac:dyDescent="0.2">
      <c r="A30" s="4" t="s">
        <v>247</v>
      </c>
      <c r="B30" s="144" t="s">
        <v>239</v>
      </c>
      <c r="C30" s="146">
        <v>0.125</v>
      </c>
      <c r="D30" s="2">
        <v>7</v>
      </c>
      <c r="E30" s="3">
        <v>2235</v>
      </c>
      <c r="F30" s="3">
        <v>1880</v>
      </c>
      <c r="G30" s="3">
        <f t="shared" si="0"/>
        <v>355</v>
      </c>
      <c r="H30" s="3">
        <v>500</v>
      </c>
      <c r="I30" s="3">
        <v>500</v>
      </c>
      <c r="J30" s="146">
        <v>4.1666666666666664E-2</v>
      </c>
      <c r="K30" s="1" t="s">
        <v>248</v>
      </c>
      <c r="N30" s="147" t="s">
        <v>241</v>
      </c>
    </row>
    <row r="31" spans="1:14" x14ac:dyDescent="0.2">
      <c r="A31" s="4" t="s">
        <v>173</v>
      </c>
      <c r="B31" s="144" t="s">
        <v>215</v>
      </c>
      <c r="C31" s="146">
        <v>0.125</v>
      </c>
      <c r="D31" s="2">
        <v>6</v>
      </c>
      <c r="E31" s="3">
        <v>1381</v>
      </c>
      <c r="F31" s="3">
        <v>756</v>
      </c>
      <c r="G31" s="3">
        <f t="shared" si="0"/>
        <v>625</v>
      </c>
      <c r="H31" s="3">
        <v>625</v>
      </c>
      <c r="I31" s="3">
        <v>0</v>
      </c>
      <c r="J31" s="146">
        <v>0.1875</v>
      </c>
      <c r="K31" s="1" t="s">
        <v>177</v>
      </c>
      <c r="N31" s="147" t="s">
        <v>222</v>
      </c>
    </row>
    <row r="32" spans="1:14" x14ac:dyDescent="0.2">
      <c r="A32" s="4" t="s">
        <v>238</v>
      </c>
      <c r="B32" s="144" t="s">
        <v>216</v>
      </c>
      <c r="C32" s="146">
        <v>0.25</v>
      </c>
      <c r="D32" s="2">
        <v>12</v>
      </c>
      <c r="E32" s="3">
        <v>2103</v>
      </c>
      <c r="F32" s="3">
        <v>1381</v>
      </c>
      <c r="G32" s="3">
        <f t="shared" si="0"/>
        <v>722</v>
      </c>
      <c r="H32" s="3">
        <v>722</v>
      </c>
      <c r="I32" s="3">
        <v>722</v>
      </c>
      <c r="J32" s="146">
        <v>0</v>
      </c>
      <c r="K32" s="57" t="s">
        <v>267</v>
      </c>
      <c r="N32" s="147" t="s">
        <v>222</v>
      </c>
    </row>
    <row r="33" spans="1:14" x14ac:dyDescent="0.2">
      <c r="A33" s="4" t="s">
        <v>174</v>
      </c>
      <c r="B33" s="144" t="s">
        <v>217</v>
      </c>
      <c r="C33" s="146">
        <v>0.45833333333333331</v>
      </c>
      <c r="D33" s="2">
        <v>24</v>
      </c>
      <c r="E33" s="3">
        <v>2628</v>
      </c>
      <c r="F33" s="3">
        <v>1381</v>
      </c>
      <c r="G33" s="3">
        <f t="shared" si="0"/>
        <v>1247</v>
      </c>
      <c r="H33" s="3">
        <v>1247</v>
      </c>
      <c r="I33" s="3">
        <v>976</v>
      </c>
      <c r="J33" s="146">
        <v>0</v>
      </c>
      <c r="K33" s="57" t="s">
        <v>267</v>
      </c>
      <c r="M33" s="166" t="s">
        <v>256</v>
      </c>
      <c r="N33" s="147" t="s">
        <v>222</v>
      </c>
    </row>
    <row r="34" spans="1:14" x14ac:dyDescent="0.2">
      <c r="A34" s="4" t="s">
        <v>202</v>
      </c>
      <c r="B34" s="144" t="s">
        <v>218</v>
      </c>
      <c r="C34" s="146">
        <v>0.16666666666666666</v>
      </c>
      <c r="D34" s="2">
        <v>9</v>
      </c>
      <c r="E34" s="3">
        <v>1652</v>
      </c>
      <c r="F34" s="3">
        <v>730</v>
      </c>
      <c r="G34" s="3">
        <f t="shared" si="0"/>
        <v>922</v>
      </c>
      <c r="H34" s="3">
        <v>0</v>
      </c>
      <c r="I34" s="3">
        <v>922</v>
      </c>
      <c r="J34" s="146">
        <v>0</v>
      </c>
      <c r="K34" s="57" t="s">
        <v>267</v>
      </c>
      <c r="N34" s="147" t="s">
        <v>222</v>
      </c>
    </row>
    <row r="35" spans="1:14" x14ac:dyDescent="0.2">
      <c r="A35" s="4" t="s">
        <v>276</v>
      </c>
      <c r="B35" s="144" t="s">
        <v>280</v>
      </c>
      <c r="C35" s="146">
        <v>8.3333333333333329E-2</v>
      </c>
      <c r="D35" s="2">
        <v>6.5</v>
      </c>
      <c r="E35" s="3">
        <v>980</v>
      </c>
      <c r="F35" s="3">
        <v>976</v>
      </c>
      <c r="G35" s="3">
        <v>5</v>
      </c>
      <c r="H35" s="3">
        <v>5</v>
      </c>
      <c r="I35" s="3">
        <v>5</v>
      </c>
      <c r="J35" s="146">
        <v>0.25</v>
      </c>
      <c r="K35" s="1" t="s">
        <v>277</v>
      </c>
      <c r="N35" s="147" t="s">
        <v>278</v>
      </c>
    </row>
    <row r="36" spans="1:14" x14ac:dyDescent="0.2">
      <c r="A36" s="4" t="s">
        <v>279</v>
      </c>
      <c r="B36" s="144" t="s">
        <v>281</v>
      </c>
      <c r="C36" s="146">
        <v>0.29166666666666669</v>
      </c>
      <c r="D36" s="2">
        <v>24</v>
      </c>
      <c r="E36" s="3">
        <v>2480</v>
      </c>
      <c r="F36" s="3">
        <v>1260</v>
      </c>
      <c r="G36" s="3">
        <f t="shared" ref="G36:G42" si="1">E36-F36</f>
        <v>1220</v>
      </c>
      <c r="H36" s="3">
        <v>1220</v>
      </c>
      <c r="I36" s="3">
        <v>1220</v>
      </c>
      <c r="J36" s="146">
        <v>2.0833333333333332E-2</v>
      </c>
      <c r="K36" s="1" t="s">
        <v>282</v>
      </c>
      <c r="L36" s="170" t="s">
        <v>283</v>
      </c>
      <c r="N36" s="147" t="s">
        <v>278</v>
      </c>
    </row>
    <row r="37" spans="1:14" x14ac:dyDescent="0.2">
      <c r="A37" s="4" t="s">
        <v>286</v>
      </c>
      <c r="B37" s="144" t="s">
        <v>284</v>
      </c>
      <c r="C37" s="146">
        <v>0.16666666666666666</v>
      </c>
      <c r="D37" s="2">
        <v>15</v>
      </c>
      <c r="E37" s="3">
        <v>1600</v>
      </c>
      <c r="F37" s="3">
        <v>980</v>
      </c>
      <c r="G37" s="3">
        <f t="shared" si="1"/>
        <v>620</v>
      </c>
      <c r="H37" s="3">
        <v>620</v>
      </c>
      <c r="I37" s="3">
        <v>620</v>
      </c>
      <c r="J37" s="146">
        <v>1.3888888888888888E-2</v>
      </c>
      <c r="K37" s="1" t="s">
        <v>285</v>
      </c>
      <c r="N37" s="147" t="s">
        <v>278</v>
      </c>
    </row>
    <row r="38" spans="1:14" x14ac:dyDescent="0.2">
      <c r="A38" s="4" t="s">
        <v>287</v>
      </c>
      <c r="B38" s="144" t="s">
        <v>288</v>
      </c>
      <c r="C38" s="146">
        <v>0.16666666666666666</v>
      </c>
      <c r="D38" s="2">
        <v>11</v>
      </c>
      <c r="E38" s="3">
        <v>1200</v>
      </c>
      <c r="F38" s="3">
        <v>620</v>
      </c>
      <c r="G38" s="3">
        <f t="shared" si="1"/>
        <v>580</v>
      </c>
      <c r="H38" s="3">
        <v>600</v>
      </c>
      <c r="I38" s="3">
        <v>600</v>
      </c>
      <c r="J38" s="146">
        <v>0</v>
      </c>
      <c r="K38" s="1" t="s">
        <v>289</v>
      </c>
      <c r="L38" s="170" t="s">
        <v>290</v>
      </c>
      <c r="N38" s="147" t="s">
        <v>278</v>
      </c>
    </row>
    <row r="39" spans="1:14" x14ac:dyDescent="0.2">
      <c r="A39" s="172" t="s">
        <v>291</v>
      </c>
      <c r="B39" s="144" t="s">
        <v>294</v>
      </c>
      <c r="C39" s="146">
        <v>8.3333333333333329E-2</v>
      </c>
      <c r="D39" s="2">
        <v>6</v>
      </c>
      <c r="E39" s="3">
        <v>1025</v>
      </c>
      <c r="F39" s="3">
        <v>620</v>
      </c>
      <c r="G39" s="3">
        <f t="shared" si="1"/>
        <v>405</v>
      </c>
      <c r="H39" s="3">
        <v>405</v>
      </c>
      <c r="I39" s="3">
        <v>405</v>
      </c>
      <c r="J39" s="146">
        <v>0</v>
      </c>
      <c r="K39" s="1" t="s">
        <v>289</v>
      </c>
      <c r="L39" s="170">
        <v>8</v>
      </c>
      <c r="N39" s="147" t="s">
        <v>278</v>
      </c>
    </row>
    <row r="40" spans="1:14" x14ac:dyDescent="0.2">
      <c r="A40" s="172" t="s">
        <v>292</v>
      </c>
      <c r="B40" s="144" t="s">
        <v>293</v>
      </c>
      <c r="C40" s="146">
        <v>0.125</v>
      </c>
      <c r="D40" s="2">
        <v>8</v>
      </c>
      <c r="E40" s="3">
        <v>1404</v>
      </c>
      <c r="F40" s="3">
        <v>650</v>
      </c>
      <c r="G40" s="3">
        <f t="shared" si="1"/>
        <v>754</v>
      </c>
      <c r="H40" s="3">
        <v>754</v>
      </c>
      <c r="I40" s="3">
        <v>754</v>
      </c>
      <c r="J40" s="146">
        <v>6.9444444444444441E-3</v>
      </c>
      <c r="K40" s="1" t="s">
        <v>295</v>
      </c>
      <c r="L40" s="170">
        <v>42</v>
      </c>
      <c r="N40" s="147" t="s">
        <v>278</v>
      </c>
    </row>
    <row r="41" spans="1:14" x14ac:dyDescent="0.2">
      <c r="A41" s="172" t="s">
        <v>327</v>
      </c>
      <c r="B41" s="144" t="s">
        <v>328</v>
      </c>
      <c r="C41" s="146">
        <v>0.125</v>
      </c>
      <c r="D41" s="2">
        <v>7.4</v>
      </c>
      <c r="E41" s="3">
        <v>1815</v>
      </c>
      <c r="F41" s="3">
        <v>980</v>
      </c>
      <c r="G41" s="3">
        <f t="shared" si="1"/>
        <v>835</v>
      </c>
      <c r="H41" s="3">
        <v>835</v>
      </c>
      <c r="I41" s="3">
        <v>835</v>
      </c>
      <c r="J41" s="146">
        <v>1.0416666666666666E-2</v>
      </c>
      <c r="K41" s="1" t="s">
        <v>285</v>
      </c>
      <c r="L41" s="171" t="s">
        <v>329</v>
      </c>
      <c r="N41" s="147" t="s">
        <v>278</v>
      </c>
    </row>
    <row r="42" spans="1:14" x14ac:dyDescent="0.2">
      <c r="A42" s="172" t="s">
        <v>331</v>
      </c>
      <c r="B42" s="144" t="s">
        <v>330</v>
      </c>
      <c r="C42" s="146">
        <v>9.375E-2</v>
      </c>
      <c r="D42" s="2">
        <v>6.6</v>
      </c>
      <c r="E42" s="3">
        <v>1275</v>
      </c>
      <c r="F42" s="3">
        <v>675</v>
      </c>
      <c r="G42" s="3">
        <f t="shared" si="1"/>
        <v>600</v>
      </c>
      <c r="H42" s="3">
        <v>600</v>
      </c>
      <c r="I42" s="3">
        <v>600</v>
      </c>
      <c r="J42" s="146">
        <v>3.472222222222222E-3</v>
      </c>
      <c r="K42" s="57" t="s">
        <v>332</v>
      </c>
      <c r="L42" s="171" t="s">
        <v>333</v>
      </c>
      <c r="N42" s="147" t="s">
        <v>278</v>
      </c>
    </row>
    <row r="43" spans="1:14" x14ac:dyDescent="0.2">
      <c r="A43" s="172"/>
      <c r="K43" s="57"/>
    </row>
    <row r="44" spans="1:14" x14ac:dyDescent="0.2">
      <c r="A44" s="172"/>
      <c r="K44" s="57"/>
    </row>
    <row r="45" spans="1:14" x14ac:dyDescent="0.2">
      <c r="A45" s="172"/>
      <c r="K45" s="57"/>
    </row>
    <row r="46" spans="1:14" x14ac:dyDescent="0.2">
      <c r="A46" s="172"/>
      <c r="K46" s="57"/>
    </row>
    <row r="47" spans="1:14" x14ac:dyDescent="0.2">
      <c r="A47" s="172"/>
      <c r="K47" s="57"/>
    </row>
    <row r="48" spans="1:14" x14ac:dyDescent="0.2">
      <c r="A48" s="172"/>
      <c r="K48" s="57"/>
    </row>
    <row r="49" spans="1:14" x14ac:dyDescent="0.2">
      <c r="A49" s="172"/>
      <c r="K49" s="57"/>
    </row>
    <row r="50" spans="1:14" x14ac:dyDescent="0.2">
      <c r="A50" s="172"/>
      <c r="K50" s="57"/>
    </row>
    <row r="51" spans="1:14" s="206" customFormat="1" x14ac:dyDescent="0.2">
      <c r="A51" s="198"/>
      <c r="B51" s="199"/>
      <c r="C51" s="200"/>
      <c r="D51" s="201"/>
      <c r="E51" s="182"/>
      <c r="F51" s="182"/>
      <c r="G51" s="182"/>
      <c r="H51" s="182"/>
      <c r="I51" s="182"/>
      <c r="J51" s="200"/>
      <c r="K51" s="202"/>
      <c r="L51" s="203"/>
      <c r="M51" s="204"/>
      <c r="N51" s="205"/>
    </row>
  </sheetData>
  <sortState xmlns:xlrd2="http://schemas.microsoft.com/office/spreadsheetml/2017/richdata2" ref="A2:N42">
    <sortCondition ref="B1"/>
  </sortState>
  <phoneticPr fontId="11" type="noConversion"/>
  <conditionalFormatting sqref="C1:C1048576">
    <cfRule type="cellIs" dxfId="110" priority="22" operator="equal">
      <formula>MAX($C:$C)</formula>
    </cfRule>
    <cfRule type="cellIs" dxfId="109" priority="29" stopIfTrue="1" operator="between">
      <formula>0</formula>
      <formula>0.0416550925925926</formula>
    </cfRule>
    <cfRule type="cellIs" dxfId="108" priority="30" stopIfTrue="1" operator="between">
      <formula>0.0416666666666667</formula>
      <formula>0.0833217592592593</formula>
    </cfRule>
    <cfRule type="cellIs" dxfId="107" priority="31" stopIfTrue="1" operator="between">
      <formula>0.0833333333333333</formula>
      <formula>"99:99:59"</formula>
    </cfRule>
  </conditionalFormatting>
  <conditionalFormatting sqref="E1:E1048576">
    <cfRule type="cellIs" dxfId="106" priority="24" operator="equal">
      <formula>MAX($E:$E)</formula>
    </cfRule>
    <cfRule type="cellIs" dxfId="105" priority="32" stopIfTrue="1" operator="between">
      <formula>0</formula>
      <formula>999.99</formula>
    </cfRule>
    <cfRule type="cellIs" dxfId="104" priority="33" stopIfTrue="1" operator="between">
      <formula>1000</formula>
      <formula>1999.99</formula>
    </cfRule>
    <cfRule type="cellIs" dxfId="103" priority="34" stopIfTrue="1" operator="between">
      <formula>2000</formula>
      <formula>9999.99</formula>
    </cfRule>
  </conditionalFormatting>
  <conditionalFormatting sqref="F1:I1048576">
    <cfRule type="cellIs" dxfId="102" priority="35" stopIfTrue="1" operator="between">
      <formula>0</formula>
      <formula>499.99</formula>
    </cfRule>
    <cfRule type="cellIs" dxfId="101" priority="36" stopIfTrue="1" operator="between">
      <formula>500</formula>
      <formula>999.99</formula>
    </cfRule>
    <cfRule type="cellIs" dxfId="100" priority="37" stopIfTrue="1" operator="between">
      <formula>1000</formula>
      <formula>9999.99</formula>
    </cfRule>
  </conditionalFormatting>
  <conditionalFormatting sqref="J1:J1048576">
    <cfRule type="cellIs" dxfId="99" priority="13" operator="equal">
      <formula>MAX($J:$J)</formula>
    </cfRule>
    <cfRule type="cellIs" dxfId="98" priority="28" operator="equal">
      <formula>0</formula>
    </cfRule>
    <cfRule type="cellIs" dxfId="97" priority="38" stopIfTrue="1" operator="between">
      <formula>0</formula>
      <formula>0.0208217592592593</formula>
    </cfRule>
    <cfRule type="cellIs" dxfId="96" priority="39" stopIfTrue="1" operator="between">
      <formula>0.0208333333333333</formula>
      <formula>0.0833217592592593</formula>
    </cfRule>
    <cfRule type="cellIs" dxfId="95" priority="40" stopIfTrue="1" operator="between">
      <formula>0.0833333333333333</formula>
      <formula>"99:99:59"</formula>
    </cfRule>
  </conditionalFormatting>
  <conditionalFormatting sqref="D1:D1048576">
    <cfRule type="cellIs" dxfId="94" priority="23" operator="equal">
      <formula>MAX($D:$D)</formula>
    </cfRule>
    <cfRule type="cellIs" dxfId="93" priority="41" stopIfTrue="1" operator="between">
      <formula>0</formula>
      <formula>4.999</formula>
    </cfRule>
    <cfRule type="cellIs" dxfId="92" priority="42" stopIfTrue="1" operator="between">
      <formula>5</formula>
      <formula>9.999</formula>
    </cfRule>
    <cfRule type="cellIs" dxfId="91" priority="43" stopIfTrue="1" operator="between">
      <formula>10</formula>
      <formula>99.999</formula>
    </cfRule>
  </conditionalFormatting>
  <conditionalFormatting sqref="B1">
    <cfRule type="cellIs" dxfId="90" priority="25" stopIfTrue="1" operator="between">
      <formula>0</formula>
      <formula>0.0416550925925926</formula>
    </cfRule>
    <cfRule type="cellIs" dxfId="89" priority="26" stopIfTrue="1" operator="between">
      <formula>0.0416666666666667</formula>
      <formula>0.0833217592592593</formula>
    </cfRule>
    <cfRule type="cellIs" dxfId="88" priority="27" stopIfTrue="1" operator="between">
      <formula>0.0833333333333333</formula>
      <formula>"99:99:59"</formula>
    </cfRule>
  </conditionalFormatting>
  <conditionalFormatting sqref="F1:F1048576">
    <cfRule type="cellIs" dxfId="87" priority="21" operator="equal">
      <formula>MIN($F:$F)</formula>
    </cfRule>
  </conditionalFormatting>
  <conditionalFormatting sqref="G1:G1048576">
    <cfRule type="cellIs" dxfId="86" priority="20" operator="equal">
      <formula>MAX($G:$G)</formula>
    </cfRule>
  </conditionalFormatting>
  <conditionalFormatting sqref="H1:H1048576">
    <cfRule type="cellIs" dxfId="85" priority="19" operator="equal">
      <formula>MAX($H:$H)</formula>
    </cfRule>
  </conditionalFormatting>
  <conditionalFormatting sqref="I1:I1048576">
    <cfRule type="cellIs" dxfId="84" priority="18" operator="equal">
      <formula>MAX($I:$I)</formula>
    </cfRule>
  </conditionalFormatting>
  <conditionalFormatting sqref="N1:N1048576">
    <cfRule type="cellIs" dxfId="83" priority="1" operator="equal">
      <formula>"Steiermark"</formula>
    </cfRule>
    <cfRule type="cellIs" dxfId="82" priority="2" operator="equal">
      <formula>"Rheinsteig"</formula>
    </cfRule>
    <cfRule type="cellIs" dxfId="81" priority="3" operator="equal">
      <formula>"Zillertal"</formula>
    </cfRule>
    <cfRule type="cellIs" dxfId="80" priority="11" operator="equal">
      <formula>"Berchtesgaden"</formula>
    </cfRule>
    <cfRule type="cellIs" dxfId="79" priority="12" operator="equal">
      <formula>"Teneriffa"</formula>
    </cfRule>
    <cfRule type="cellIs" dxfId="78" priority="14" operator="equal">
      <formula>"Odenwald"</formula>
    </cfRule>
    <cfRule type="cellIs" dxfId="77" priority="15" operator="equal">
      <formula>"Zugspitze"</formula>
    </cfRule>
    <cfRule type="cellIs" dxfId="76" priority="16" operator="equal">
      <formula>"Chiemgau"</formula>
    </cfRule>
    <cfRule type="cellIs" dxfId="75" priority="17" operator="equal">
      <formula>"Allgäu"</formula>
    </cfRule>
  </conditionalFormatting>
  <conditionalFormatting sqref="G2:G50">
    <cfRule type="cellIs" dxfId="74" priority="9" operator="greaterThan">
      <formula>1</formula>
    </cfRule>
  </conditionalFormatting>
  <conditionalFormatting sqref="M1:M1048576">
    <cfRule type="cellIs" dxfId="73" priority="6" operator="equal">
      <formula>"C"</formula>
    </cfRule>
    <cfRule type="cellIs" dxfId="72" priority="7" operator="equal">
      <formula>"B"</formula>
    </cfRule>
    <cfRule type="cellIs" dxfId="71" priority="8" operator="equal">
      <formula>"A"</formula>
    </cfRule>
  </conditionalFormatting>
  <conditionalFormatting sqref="K1:K1048576">
    <cfRule type="cellIs" dxfId="70" priority="4" operator="equal">
      <formula>"Fewo"</formula>
    </cfRule>
    <cfRule type="cellIs" dxfId="69" priority="5" operator="equal">
      <formula>"Hütte"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249977111117893"/>
  </sheetPr>
  <dimension ref="A1:AW43"/>
  <sheetViews>
    <sheetView zoomScaleNormal="100" workbookViewId="0">
      <selection activeCell="U1" sqref="U1:AB1"/>
    </sheetView>
  </sheetViews>
  <sheetFormatPr baseColWidth="10" defaultColWidth="8.42578125" defaultRowHeight="12.75" x14ac:dyDescent="0.2"/>
  <cols>
    <col min="1" max="1" width="7.28515625" bestFit="1" customWidth="1"/>
    <col min="2" max="2" width="4.85546875" bestFit="1" customWidth="1"/>
    <col min="3" max="4" width="6.140625" bestFit="1" customWidth="1"/>
    <col min="5" max="5" width="3.5703125" bestFit="1" customWidth="1"/>
    <col min="6" max="6" width="5.7109375" bestFit="1" customWidth="1"/>
    <col min="7" max="8" width="6.140625" bestFit="1" customWidth="1"/>
    <col min="9" max="9" width="3.5703125" bestFit="1" customWidth="1"/>
    <col min="10" max="10" width="6.28515625" bestFit="1" customWidth="1"/>
    <col min="11" max="11" width="6.140625" bestFit="1" customWidth="1"/>
    <col min="12" max="12" width="6.7109375" bestFit="1" customWidth="1"/>
    <col min="13" max="13" width="3.5703125" bestFit="1" customWidth="1"/>
    <col min="14" max="14" width="5.7109375" bestFit="1" customWidth="1"/>
    <col min="15" max="15" width="6.140625" bestFit="1" customWidth="1"/>
    <col min="16" max="16" width="7" bestFit="1" customWidth="1"/>
    <col min="17" max="17" width="3.28515625" bestFit="1" customWidth="1"/>
    <col min="18" max="18" width="5.7109375" bestFit="1" customWidth="1"/>
    <col min="19" max="20" width="6.140625" bestFit="1" customWidth="1"/>
    <col min="21" max="21" width="3.42578125" bestFit="1" customWidth="1"/>
    <col min="22" max="22" width="6.28515625" bestFit="1" customWidth="1"/>
    <col min="23" max="23" width="6.140625" bestFit="1" customWidth="1"/>
    <col min="24" max="24" width="6.7109375" bestFit="1" customWidth="1"/>
    <col min="25" max="25" width="2.85546875" bestFit="1" customWidth="1"/>
    <col min="26" max="26" width="5.7109375" bestFit="1" customWidth="1"/>
    <col min="27" max="28" width="6.140625" bestFit="1" customWidth="1"/>
    <col min="29" max="29" width="3.85546875" bestFit="1" customWidth="1"/>
    <col min="30" max="30" width="5.7109375" bestFit="1" customWidth="1"/>
    <col min="31" max="32" width="6.140625" bestFit="1" customWidth="1"/>
    <col min="33" max="33" width="3.7109375" bestFit="1" customWidth="1"/>
    <col min="34" max="34" width="6.28515625" bestFit="1" customWidth="1"/>
    <col min="35" max="35" width="6.140625" bestFit="1" customWidth="1"/>
    <col min="36" max="36" width="6.7109375" bestFit="1" customWidth="1"/>
    <col min="37" max="37" width="3.28515625" bestFit="1" customWidth="1"/>
    <col min="38" max="38" width="7" bestFit="1" customWidth="1"/>
    <col min="39" max="40" width="6.140625" bestFit="1" customWidth="1"/>
    <col min="41" max="41" width="3.7109375" bestFit="1" customWidth="1"/>
    <col min="42" max="42" width="7" bestFit="1" customWidth="1"/>
    <col min="43" max="44" width="6.140625" bestFit="1" customWidth="1"/>
    <col min="45" max="45" width="3.7109375" bestFit="1" customWidth="1"/>
    <col min="46" max="46" width="7" bestFit="1" customWidth="1"/>
    <col min="47" max="47" width="6.140625" bestFit="1" customWidth="1"/>
    <col min="48" max="48" width="6.7109375" bestFit="1" customWidth="1"/>
  </cols>
  <sheetData>
    <row r="1" spans="1:49" s="75" customFormat="1" ht="18" x14ac:dyDescent="0.25">
      <c r="A1" s="128" t="s">
        <v>78</v>
      </c>
      <c r="B1" s="213">
        <f>AT35</f>
        <v>1172.5725</v>
      </c>
      <c r="C1" s="213"/>
      <c r="D1" s="213"/>
      <c r="E1" s="217" t="s">
        <v>105</v>
      </c>
      <c r="F1" s="217"/>
      <c r="G1" s="218">
        <f>MAX(B36,F36,J36,N36,R36,V36,Z36,AD36,AH36,AL36,AP36,AT36)</f>
        <v>42.195</v>
      </c>
      <c r="H1" s="218"/>
      <c r="I1" s="219" t="s">
        <v>106</v>
      </c>
      <c r="J1" s="219"/>
      <c r="K1" s="220">
        <f>MAX(B34,F34,J34,N34,R34,V34,Z34,AD34,AH34,AL34,AP34,AT34)</f>
        <v>212.435</v>
      </c>
      <c r="L1" s="220"/>
      <c r="M1" s="214" t="s">
        <v>107</v>
      </c>
      <c r="N1" s="214"/>
      <c r="O1" s="214"/>
      <c r="P1" s="134">
        <f>MIN(B34,F34,J34,N34,R34,V34,Z34,AD34,AH34,AL34,AP34,AT34)</f>
        <v>25.83</v>
      </c>
      <c r="Q1" s="215" t="s">
        <v>108</v>
      </c>
      <c r="R1" s="215"/>
      <c r="S1" s="216">
        <f>IFERROR(AVERAGE(B37,F37,J37,N37,R37,V37,Z37,AD37,AH37,AL37,AP37,AT37),0)</f>
        <v>8.7893083857236824</v>
      </c>
      <c r="T1" s="216"/>
      <c r="U1" s="229" t="s">
        <v>127</v>
      </c>
      <c r="V1" s="229"/>
      <c r="W1" s="229"/>
      <c r="X1" s="229"/>
      <c r="Y1" s="229"/>
      <c r="Z1" s="229"/>
      <c r="AA1" s="229"/>
      <c r="AB1" s="229"/>
      <c r="AC1" s="228" t="s">
        <v>108</v>
      </c>
      <c r="AD1" s="228"/>
      <c r="AE1" s="227">
        <f>IFERROR(AVERAGE(C37,G37,K37,O37,S37,W37,AA37,AE37,AI37,AM37,AQ37,AU37),0)</f>
        <v>4.3556526400824656E-2</v>
      </c>
      <c r="AF1" s="227"/>
      <c r="AG1" s="225" t="s">
        <v>107</v>
      </c>
      <c r="AH1" s="225"/>
      <c r="AI1" s="226">
        <f>MIN(C34,G34,K34,O34,S34,W34,AA34,AE34,AI34,AM34,AQ34,AU34)</f>
        <v>0.12475694444444443</v>
      </c>
      <c r="AJ1" s="226"/>
      <c r="AK1" s="212" t="s">
        <v>106</v>
      </c>
      <c r="AL1" s="212"/>
      <c r="AM1" s="212">
        <f>MAX(C34,G34,K34,O34,S34,W34,AA34,AE34,AI34,AM34,AQ34,AU34)</f>
        <v>0.91526620370370382</v>
      </c>
      <c r="AN1" s="212"/>
      <c r="AO1" s="210" t="s">
        <v>105</v>
      </c>
      <c r="AP1" s="210"/>
      <c r="AQ1" s="211">
        <f>MAX(C36,G36,K36,O36,S36,W36,AA36,AE36,AI36,AM36,AQ36,AU36)</f>
        <v>0.18402777777777779</v>
      </c>
      <c r="AR1" s="211"/>
      <c r="AS1" s="209" t="s">
        <v>0</v>
      </c>
      <c r="AT1" s="209"/>
      <c r="AU1" s="208">
        <f>AU35</f>
        <v>5.8110995370370366</v>
      </c>
      <c r="AV1" s="208"/>
      <c r="AW1" s="74"/>
    </row>
    <row r="2" spans="1:49" s="80" customFormat="1" ht="11.25" x14ac:dyDescent="0.2">
      <c r="A2" s="76" t="s">
        <v>109</v>
      </c>
      <c r="B2" s="77" t="s">
        <v>78</v>
      </c>
      <c r="C2" s="77" t="s">
        <v>128</v>
      </c>
      <c r="D2" s="77" t="s">
        <v>129</v>
      </c>
      <c r="E2" s="78" t="s">
        <v>110</v>
      </c>
      <c r="F2" s="77" t="s">
        <v>78</v>
      </c>
      <c r="G2" s="77" t="s">
        <v>128</v>
      </c>
      <c r="H2" s="77" t="s">
        <v>129</v>
      </c>
      <c r="I2" s="78" t="s">
        <v>111</v>
      </c>
      <c r="J2" s="77" t="s">
        <v>78</v>
      </c>
      <c r="K2" s="77" t="s">
        <v>128</v>
      </c>
      <c r="L2" s="77" t="s">
        <v>129</v>
      </c>
      <c r="M2" s="78" t="s">
        <v>112</v>
      </c>
      <c r="N2" s="77" t="s">
        <v>78</v>
      </c>
      <c r="O2" s="77" t="s">
        <v>128</v>
      </c>
      <c r="P2" s="77" t="s">
        <v>129</v>
      </c>
      <c r="Q2" s="78" t="s">
        <v>113</v>
      </c>
      <c r="R2" s="77" t="s">
        <v>78</v>
      </c>
      <c r="S2" s="77" t="s">
        <v>128</v>
      </c>
      <c r="T2" s="77" t="s">
        <v>129</v>
      </c>
      <c r="U2" s="78" t="s">
        <v>114</v>
      </c>
      <c r="V2" s="77" t="s">
        <v>78</v>
      </c>
      <c r="W2" s="77" t="s">
        <v>128</v>
      </c>
      <c r="X2" s="77" t="s">
        <v>129</v>
      </c>
      <c r="Y2" s="78" t="s">
        <v>115</v>
      </c>
      <c r="Z2" s="77" t="s">
        <v>78</v>
      </c>
      <c r="AA2" s="77" t="s">
        <v>128</v>
      </c>
      <c r="AB2" s="77" t="s">
        <v>129</v>
      </c>
      <c r="AC2" s="78" t="s">
        <v>116</v>
      </c>
      <c r="AD2" s="77" t="s">
        <v>78</v>
      </c>
      <c r="AE2" s="77" t="s">
        <v>128</v>
      </c>
      <c r="AF2" s="77" t="s">
        <v>129</v>
      </c>
      <c r="AG2" s="78" t="s">
        <v>117</v>
      </c>
      <c r="AH2" s="77" t="s">
        <v>78</v>
      </c>
      <c r="AI2" s="77" t="s">
        <v>128</v>
      </c>
      <c r="AJ2" s="77" t="s">
        <v>129</v>
      </c>
      <c r="AK2" s="78" t="s">
        <v>118</v>
      </c>
      <c r="AL2" s="77" t="s">
        <v>78</v>
      </c>
      <c r="AM2" s="77" t="s">
        <v>128</v>
      </c>
      <c r="AN2" s="77" t="s">
        <v>129</v>
      </c>
      <c r="AO2" s="78" t="s">
        <v>119</v>
      </c>
      <c r="AP2" s="77" t="s">
        <v>78</v>
      </c>
      <c r="AQ2" s="77" t="s">
        <v>128</v>
      </c>
      <c r="AR2" s="77" t="s">
        <v>129</v>
      </c>
      <c r="AS2" s="78" t="s">
        <v>120</v>
      </c>
      <c r="AT2" s="77" t="s">
        <v>78</v>
      </c>
      <c r="AU2" s="77" t="s">
        <v>128</v>
      </c>
      <c r="AV2" s="77" t="s">
        <v>129</v>
      </c>
      <c r="AW2" s="79"/>
    </row>
    <row r="3" spans="1:49" s="85" customFormat="1" ht="11.25" x14ac:dyDescent="0.2">
      <c r="A3" s="81">
        <v>1</v>
      </c>
      <c r="B3" s="124"/>
      <c r="C3" s="126"/>
      <c r="D3" s="122" t="str">
        <f>IFERROR(C3/B3,"")</f>
        <v/>
      </c>
      <c r="E3" s="83">
        <v>1</v>
      </c>
      <c r="F3" s="124">
        <v>3.2</v>
      </c>
      <c r="G3" s="126">
        <v>1.9444444444444445E-2</v>
      </c>
      <c r="H3" s="122">
        <f>IFERROR(G3/F3,"")</f>
        <v>6.076388888888889E-3</v>
      </c>
      <c r="I3" s="83">
        <v>1</v>
      </c>
      <c r="J3" s="124"/>
      <c r="K3" s="126"/>
      <c r="L3" s="122" t="str">
        <f>IFERROR(K3/J3,"")</f>
        <v/>
      </c>
      <c r="M3" s="83">
        <v>1</v>
      </c>
      <c r="N3" s="124"/>
      <c r="O3" s="126"/>
      <c r="P3" s="122" t="str">
        <f>IFERROR(O3/N3,"")</f>
        <v/>
      </c>
      <c r="Q3" s="83">
        <v>1</v>
      </c>
      <c r="R3" s="124"/>
      <c r="S3" s="126"/>
      <c r="T3" s="122" t="str">
        <f>IFERROR(S3/R3,"")</f>
        <v/>
      </c>
      <c r="U3" s="83">
        <v>1</v>
      </c>
      <c r="V3" s="124"/>
      <c r="W3" s="126"/>
      <c r="X3" s="122" t="str">
        <f>IFERROR(W3/V3,"")</f>
        <v/>
      </c>
      <c r="Y3" s="83">
        <v>1</v>
      </c>
      <c r="Z3" s="124">
        <v>3.5</v>
      </c>
      <c r="AA3" s="126">
        <v>1.7361111111111112E-2</v>
      </c>
      <c r="AB3" s="122">
        <f>IFERROR(AA3/Z3,"")</f>
        <v>4.9603174603174609E-3</v>
      </c>
      <c r="AC3" s="83">
        <v>1</v>
      </c>
      <c r="AD3" s="124"/>
      <c r="AE3" s="126"/>
      <c r="AF3" s="122" t="str">
        <f>IFERROR(AE3/AD3,"")</f>
        <v/>
      </c>
      <c r="AG3" s="83">
        <v>1</v>
      </c>
      <c r="AH3" s="124"/>
      <c r="AI3" s="126"/>
      <c r="AJ3" s="122" t="str">
        <f>IFERROR(AI3/AH3,"")</f>
        <v/>
      </c>
      <c r="AK3" s="83">
        <v>1</v>
      </c>
      <c r="AL3" s="124"/>
      <c r="AM3" s="126"/>
      <c r="AN3" s="122" t="str">
        <f>IFERROR(AM3/AL3,"")</f>
        <v/>
      </c>
      <c r="AO3" s="83">
        <v>1</v>
      </c>
      <c r="AP3" s="124"/>
      <c r="AQ3" s="126"/>
      <c r="AR3" s="122" t="str">
        <f>IFERROR(AQ3/AP3,"")</f>
        <v/>
      </c>
      <c r="AS3" s="83">
        <v>1</v>
      </c>
      <c r="AT3" s="124">
        <v>3.4</v>
      </c>
      <c r="AU3" s="126">
        <v>1.8055555555555557E-2</v>
      </c>
      <c r="AV3" s="122">
        <f>IFERROR(AU3/AT3,"")</f>
        <v>5.3104575163398704E-3</v>
      </c>
      <c r="AW3" s="84"/>
    </row>
    <row r="4" spans="1:49" s="85" customFormat="1" ht="11.25" x14ac:dyDescent="0.2">
      <c r="A4" s="81">
        <f>A3+1</f>
        <v>2</v>
      </c>
      <c r="B4" s="124">
        <v>5</v>
      </c>
      <c r="C4" s="126">
        <v>2.7777777777777776E-2</v>
      </c>
      <c r="D4" s="122">
        <f t="shared" ref="D4:D33" si="0">IFERROR(C4/B4,"")</f>
        <v>5.5555555555555549E-3</v>
      </c>
      <c r="E4" s="83">
        <f>E3+1</f>
        <v>2</v>
      </c>
      <c r="F4" s="124">
        <v>3.54</v>
      </c>
      <c r="G4" s="126">
        <v>2.0833333333333332E-2</v>
      </c>
      <c r="H4" s="122">
        <f t="shared" ref="H4:H33" si="1">IFERROR(G4/F4,"")</f>
        <v>5.8851224105461392E-3</v>
      </c>
      <c r="I4" s="83">
        <f>I3+1</f>
        <v>2</v>
      </c>
      <c r="J4" s="124"/>
      <c r="K4" s="126"/>
      <c r="L4" s="122" t="str">
        <f t="shared" ref="L4:L33" si="2">IFERROR(K4/J4,"")</f>
        <v/>
      </c>
      <c r="M4" s="83">
        <f>M3+1</f>
        <v>2</v>
      </c>
      <c r="N4" s="124"/>
      <c r="O4" s="126"/>
      <c r="P4" s="122" t="str">
        <f t="shared" ref="P4:P33" si="3">IFERROR(O4/N4,"")</f>
        <v/>
      </c>
      <c r="Q4" s="83">
        <f>Q3+1</f>
        <v>2</v>
      </c>
      <c r="R4" s="124">
        <v>31.34</v>
      </c>
      <c r="S4" s="126">
        <v>0.17473379629629629</v>
      </c>
      <c r="T4" s="122">
        <f t="shared" ref="T4:T33" si="4">IFERROR(S4/R4,"")</f>
        <v>5.5754242596137938E-3</v>
      </c>
      <c r="U4" s="83">
        <f>U3+1</f>
        <v>2</v>
      </c>
      <c r="V4" s="124">
        <v>6.75</v>
      </c>
      <c r="W4" s="126">
        <v>3.4722222222222224E-2</v>
      </c>
      <c r="X4" s="122">
        <f t="shared" ref="X4:X33" si="5">IFERROR(W4/V4,"")</f>
        <v>5.1440329218106996E-3</v>
      </c>
      <c r="Y4" s="83">
        <f>Y3+1</f>
        <v>2</v>
      </c>
      <c r="Z4" s="124"/>
      <c r="AA4" s="126"/>
      <c r="AB4" s="122" t="str">
        <f t="shared" ref="AB4:AB33" si="6">IFERROR(AA4/Z4,"")</f>
        <v/>
      </c>
      <c r="AC4" s="83">
        <f>AC3+1</f>
        <v>2</v>
      </c>
      <c r="AD4" s="124"/>
      <c r="AE4" s="126"/>
      <c r="AF4" s="122" t="str">
        <f t="shared" ref="AF4:AF33" si="7">IFERROR(AE4/AD4,"")</f>
        <v/>
      </c>
      <c r="AG4" s="83">
        <f>AG3+1</f>
        <v>2</v>
      </c>
      <c r="AH4" s="124"/>
      <c r="AI4" s="126"/>
      <c r="AJ4" s="122" t="str">
        <f t="shared" ref="AJ4:AJ33" si="8">IFERROR(AI4/AH4,"")</f>
        <v/>
      </c>
      <c r="AK4" s="83">
        <f>AK3+1</f>
        <v>2</v>
      </c>
      <c r="AL4" s="124">
        <v>36.299999999999997</v>
      </c>
      <c r="AM4" s="126">
        <v>0.1650462962962963</v>
      </c>
      <c r="AN4" s="122">
        <f t="shared" ref="AN4:AN33" si="9">IFERROR(AM4/AL4,"")</f>
        <v>4.546729925517805E-3</v>
      </c>
      <c r="AO4" s="83">
        <f>AO3+1</f>
        <v>2</v>
      </c>
      <c r="AP4" s="124"/>
      <c r="AQ4" s="126"/>
      <c r="AR4" s="122" t="str">
        <f t="shared" ref="AR4:AR33" si="10">IFERROR(AQ4/AP4,"")</f>
        <v/>
      </c>
      <c r="AS4" s="83">
        <f>AS3+1</f>
        <v>2</v>
      </c>
      <c r="AT4" s="124">
        <v>3.5</v>
      </c>
      <c r="AU4" s="126">
        <v>1.8749999999999999E-2</v>
      </c>
      <c r="AV4" s="122">
        <f t="shared" ref="AV4:AV33" si="11">IFERROR(AU4/AT4,"")</f>
        <v>5.3571428571428572E-3</v>
      </c>
      <c r="AW4" s="84"/>
    </row>
    <row r="5" spans="1:49" s="85" customFormat="1" ht="11.25" x14ac:dyDescent="0.2">
      <c r="A5" s="81">
        <f t="shared" ref="A5:A33" si="12">A4+1</f>
        <v>3</v>
      </c>
      <c r="B5" s="124"/>
      <c r="C5" s="126"/>
      <c r="D5" s="122" t="str">
        <f t="shared" si="0"/>
        <v/>
      </c>
      <c r="E5" s="83">
        <f t="shared" ref="E5:E30" si="13">E4+1</f>
        <v>3</v>
      </c>
      <c r="F5" s="124">
        <v>7.4</v>
      </c>
      <c r="G5" s="126">
        <v>3.4722222222222224E-2</v>
      </c>
      <c r="H5" s="122">
        <f t="shared" si="1"/>
        <v>4.6921921921921923E-3</v>
      </c>
      <c r="I5" s="83">
        <f t="shared" ref="I5:I33" si="14">I4+1</f>
        <v>3</v>
      </c>
      <c r="J5" s="124">
        <v>15.9</v>
      </c>
      <c r="K5" s="126">
        <v>8.0520833333333333E-2</v>
      </c>
      <c r="L5" s="122">
        <f t="shared" si="2"/>
        <v>5.0642033542976934E-3</v>
      </c>
      <c r="M5" s="83">
        <f t="shared" ref="M5:M32" si="15">M4+1</f>
        <v>3</v>
      </c>
      <c r="N5" s="124">
        <v>4.08</v>
      </c>
      <c r="O5" s="126">
        <v>2.4305555555555556E-2</v>
      </c>
      <c r="P5" s="122">
        <f t="shared" si="3"/>
        <v>5.9572440087145972E-3</v>
      </c>
      <c r="Q5" s="83">
        <f t="shared" ref="Q5:Q33" si="16">Q4+1</f>
        <v>3</v>
      </c>
      <c r="R5" s="124"/>
      <c r="S5" s="126"/>
      <c r="T5" s="122" t="str">
        <f t="shared" si="4"/>
        <v/>
      </c>
      <c r="U5" s="83">
        <f t="shared" ref="U5:U32" si="17">U4+1</f>
        <v>3</v>
      </c>
      <c r="V5" s="124"/>
      <c r="W5" s="126"/>
      <c r="X5" s="122" t="str">
        <f t="shared" si="5"/>
        <v/>
      </c>
      <c r="Y5" s="83">
        <f t="shared" ref="Y5:Y33" si="18">Y4+1</f>
        <v>3</v>
      </c>
      <c r="Z5" s="124">
        <v>3.5</v>
      </c>
      <c r="AA5" s="126">
        <v>1.7361111111111112E-2</v>
      </c>
      <c r="AB5" s="122">
        <f t="shared" si="6"/>
        <v>4.9603174603174609E-3</v>
      </c>
      <c r="AC5" s="83">
        <f t="shared" ref="AC5:AC33" si="19">AC4+1</f>
        <v>3</v>
      </c>
      <c r="AD5" s="124">
        <v>11.4</v>
      </c>
      <c r="AE5" s="126">
        <v>6.324074074074075E-2</v>
      </c>
      <c r="AF5" s="122">
        <f t="shared" si="7"/>
        <v>5.547433398310592E-3</v>
      </c>
      <c r="AG5" s="83">
        <f t="shared" ref="AG5:AG32" si="20">AG4+1</f>
        <v>3</v>
      </c>
      <c r="AH5" s="124"/>
      <c r="AI5" s="126"/>
      <c r="AJ5" s="122" t="str">
        <f t="shared" si="8"/>
        <v/>
      </c>
      <c r="AK5" s="83">
        <f t="shared" ref="AK5:AK33" si="21">AK4+1</f>
        <v>3</v>
      </c>
      <c r="AL5" s="124"/>
      <c r="AM5" s="126"/>
      <c r="AN5" s="122" t="str">
        <f t="shared" si="9"/>
        <v/>
      </c>
      <c r="AO5" s="83">
        <f t="shared" ref="AO5:AO32" si="22">AO4+1</f>
        <v>3</v>
      </c>
      <c r="AP5" s="124"/>
      <c r="AQ5" s="126"/>
      <c r="AR5" s="122" t="str">
        <f t="shared" si="10"/>
        <v/>
      </c>
      <c r="AS5" s="83">
        <f t="shared" ref="AS5:AS33" si="23">AS4+1</f>
        <v>3</v>
      </c>
      <c r="AT5" s="124">
        <v>3.1</v>
      </c>
      <c r="AU5" s="126">
        <v>1.5972222222222224E-2</v>
      </c>
      <c r="AV5" s="122">
        <f t="shared" si="11"/>
        <v>5.1523297491039436E-3</v>
      </c>
      <c r="AW5" s="84"/>
    </row>
    <row r="6" spans="1:49" s="85" customFormat="1" ht="11.25" x14ac:dyDescent="0.2">
      <c r="A6" s="81">
        <f t="shared" si="12"/>
        <v>4</v>
      </c>
      <c r="B6" s="124"/>
      <c r="C6" s="126"/>
      <c r="D6" s="122" t="str">
        <f t="shared" si="0"/>
        <v/>
      </c>
      <c r="E6" s="83">
        <f t="shared" si="13"/>
        <v>4</v>
      </c>
      <c r="F6" s="124"/>
      <c r="G6" s="126"/>
      <c r="H6" s="122" t="str">
        <f t="shared" si="1"/>
        <v/>
      </c>
      <c r="I6" s="83">
        <f t="shared" si="14"/>
        <v>4</v>
      </c>
      <c r="J6" s="124"/>
      <c r="K6" s="126"/>
      <c r="L6" s="122" t="str">
        <f t="shared" si="2"/>
        <v/>
      </c>
      <c r="M6" s="83">
        <f t="shared" si="15"/>
        <v>4</v>
      </c>
      <c r="N6" s="124"/>
      <c r="O6" s="126"/>
      <c r="P6" s="122" t="str">
        <f t="shared" si="3"/>
        <v/>
      </c>
      <c r="Q6" s="83">
        <f t="shared" si="16"/>
        <v>4</v>
      </c>
      <c r="R6" s="124"/>
      <c r="S6" s="126"/>
      <c r="T6" s="122" t="str">
        <f t="shared" si="4"/>
        <v/>
      </c>
      <c r="U6" s="83">
        <f t="shared" si="17"/>
        <v>4</v>
      </c>
      <c r="V6" s="124"/>
      <c r="W6" s="126"/>
      <c r="X6" s="122" t="str">
        <f t="shared" si="5"/>
        <v/>
      </c>
      <c r="Y6" s="83">
        <f t="shared" si="18"/>
        <v>4</v>
      </c>
      <c r="Z6" s="124">
        <v>3.45</v>
      </c>
      <c r="AA6" s="126">
        <v>1.7361111111111112E-2</v>
      </c>
      <c r="AB6" s="122">
        <f t="shared" si="6"/>
        <v>5.0322061191626407E-3</v>
      </c>
      <c r="AC6" s="83">
        <f t="shared" si="19"/>
        <v>4</v>
      </c>
      <c r="AD6" s="124"/>
      <c r="AE6" s="126"/>
      <c r="AF6" s="122" t="str">
        <f t="shared" si="7"/>
        <v/>
      </c>
      <c r="AG6" s="83">
        <f t="shared" si="20"/>
        <v>4</v>
      </c>
      <c r="AH6" s="124">
        <v>23.65</v>
      </c>
      <c r="AI6" s="126">
        <v>0.10922453703703704</v>
      </c>
      <c r="AJ6" s="122">
        <f t="shared" si="8"/>
        <v>4.6183736590713334E-3</v>
      </c>
      <c r="AK6" s="83">
        <f t="shared" si="21"/>
        <v>4</v>
      </c>
      <c r="AL6" s="124"/>
      <c r="AM6" s="126"/>
      <c r="AN6" s="122" t="str">
        <f t="shared" si="9"/>
        <v/>
      </c>
      <c r="AO6" s="83">
        <f t="shared" si="22"/>
        <v>4</v>
      </c>
      <c r="AP6" s="124"/>
      <c r="AQ6" s="126"/>
      <c r="AR6" s="122" t="str">
        <f t="shared" si="10"/>
        <v/>
      </c>
      <c r="AS6" s="83">
        <f t="shared" si="23"/>
        <v>4</v>
      </c>
      <c r="AT6" s="124">
        <v>6.5</v>
      </c>
      <c r="AU6" s="126">
        <v>3.125E-2</v>
      </c>
      <c r="AV6" s="122">
        <f t="shared" si="11"/>
        <v>4.807692307692308E-3</v>
      </c>
      <c r="AW6" s="84"/>
    </row>
    <row r="7" spans="1:49" s="85" customFormat="1" ht="11.25" x14ac:dyDescent="0.2">
      <c r="A7" s="81">
        <f t="shared" si="12"/>
        <v>5</v>
      </c>
      <c r="B7" s="124">
        <v>10</v>
      </c>
      <c r="C7" s="126">
        <v>4.1666666666666664E-2</v>
      </c>
      <c r="D7" s="122">
        <f t="shared" si="0"/>
        <v>4.1666666666666666E-3</v>
      </c>
      <c r="E7" s="83">
        <f t="shared" si="13"/>
        <v>5</v>
      </c>
      <c r="F7" s="124">
        <v>14.2</v>
      </c>
      <c r="G7" s="126">
        <v>8.3333333333333329E-2</v>
      </c>
      <c r="H7" s="122">
        <f t="shared" si="1"/>
        <v>5.8685446009389668E-3</v>
      </c>
      <c r="I7" s="83">
        <f t="shared" si="14"/>
        <v>5</v>
      </c>
      <c r="J7" s="124"/>
      <c r="K7" s="126"/>
      <c r="L7" s="122" t="str">
        <f t="shared" si="2"/>
        <v/>
      </c>
      <c r="M7" s="83">
        <f t="shared" si="15"/>
        <v>5</v>
      </c>
      <c r="N7" s="124">
        <v>10</v>
      </c>
      <c r="O7" s="126">
        <v>3.6458333333333336E-2</v>
      </c>
      <c r="P7" s="122">
        <f t="shared" si="3"/>
        <v>3.6458333333333334E-3</v>
      </c>
      <c r="Q7" s="83">
        <f t="shared" si="16"/>
        <v>5</v>
      </c>
      <c r="R7" s="124"/>
      <c r="S7" s="126"/>
      <c r="T7" s="122" t="str">
        <f t="shared" si="4"/>
        <v/>
      </c>
      <c r="U7" s="83">
        <f t="shared" si="17"/>
        <v>5</v>
      </c>
      <c r="V7" s="124">
        <v>3.54</v>
      </c>
      <c r="W7" s="126">
        <v>1.7361111111111112E-2</v>
      </c>
      <c r="X7" s="122">
        <f t="shared" si="5"/>
        <v>4.9042686754551161E-3</v>
      </c>
      <c r="Y7" s="83">
        <f t="shared" si="18"/>
        <v>5</v>
      </c>
      <c r="Z7" s="124">
        <v>4</v>
      </c>
      <c r="AA7" s="126">
        <v>2.0833333333333332E-2</v>
      </c>
      <c r="AB7" s="122">
        <f t="shared" si="6"/>
        <v>5.208333333333333E-3</v>
      </c>
      <c r="AC7" s="83">
        <f t="shared" si="19"/>
        <v>5</v>
      </c>
      <c r="AD7" s="124"/>
      <c r="AE7" s="126"/>
      <c r="AF7" s="122" t="str">
        <f t="shared" si="7"/>
        <v/>
      </c>
      <c r="AG7" s="83">
        <f t="shared" si="20"/>
        <v>5</v>
      </c>
      <c r="AH7" s="124"/>
      <c r="AI7" s="126"/>
      <c r="AJ7" s="122" t="str">
        <f t="shared" si="8"/>
        <v/>
      </c>
      <c r="AK7" s="83">
        <f t="shared" si="21"/>
        <v>5</v>
      </c>
      <c r="AL7" s="124">
        <v>8.32</v>
      </c>
      <c r="AM7" s="126">
        <v>4.1979166666666672E-2</v>
      </c>
      <c r="AN7" s="122">
        <f t="shared" si="9"/>
        <v>5.045572916666667E-3</v>
      </c>
      <c r="AO7" s="83">
        <f t="shared" si="22"/>
        <v>5</v>
      </c>
      <c r="AP7" s="124"/>
      <c r="AQ7" s="126"/>
      <c r="AR7" s="122" t="str">
        <f t="shared" si="10"/>
        <v/>
      </c>
      <c r="AS7" s="83">
        <f t="shared" si="23"/>
        <v>5</v>
      </c>
      <c r="AT7" s="124">
        <v>4</v>
      </c>
      <c r="AU7" s="126">
        <v>2.0833333333333332E-2</v>
      </c>
      <c r="AV7" s="122">
        <f t="shared" si="11"/>
        <v>5.208333333333333E-3</v>
      </c>
      <c r="AW7" s="84"/>
    </row>
    <row r="8" spans="1:49" s="85" customFormat="1" ht="11.25" x14ac:dyDescent="0.2">
      <c r="A8" s="81">
        <f t="shared" si="12"/>
        <v>6</v>
      </c>
      <c r="B8" s="124"/>
      <c r="C8" s="126"/>
      <c r="D8" s="122" t="str">
        <f t="shared" si="0"/>
        <v/>
      </c>
      <c r="E8" s="83">
        <f t="shared" si="13"/>
        <v>6</v>
      </c>
      <c r="F8" s="124">
        <v>10</v>
      </c>
      <c r="G8" s="126">
        <v>3.7060185185185189E-2</v>
      </c>
      <c r="H8" s="122">
        <f t="shared" si="1"/>
        <v>3.7060185185185191E-3</v>
      </c>
      <c r="I8" s="83">
        <f t="shared" si="14"/>
        <v>6</v>
      </c>
      <c r="J8" s="124">
        <v>8</v>
      </c>
      <c r="K8" s="126">
        <v>4.2106481481481488E-2</v>
      </c>
      <c r="L8" s="122">
        <f t="shared" si="2"/>
        <v>5.263310185185186E-3</v>
      </c>
      <c r="M8" s="83">
        <f t="shared" si="15"/>
        <v>6</v>
      </c>
      <c r="N8" s="124"/>
      <c r="O8" s="126"/>
      <c r="P8" s="122" t="str">
        <f t="shared" si="3"/>
        <v/>
      </c>
      <c r="Q8" s="83">
        <f t="shared" si="16"/>
        <v>6</v>
      </c>
      <c r="R8" s="124">
        <v>7.21</v>
      </c>
      <c r="S8" s="126">
        <v>4.1666666666666664E-2</v>
      </c>
      <c r="T8" s="122">
        <f t="shared" si="4"/>
        <v>5.7790106333795652E-3</v>
      </c>
      <c r="U8" s="83">
        <f t="shared" si="17"/>
        <v>6</v>
      </c>
      <c r="V8" s="124">
        <v>4.6100000000000003</v>
      </c>
      <c r="W8" s="126">
        <v>2.2222222222222223E-2</v>
      </c>
      <c r="X8" s="122">
        <f t="shared" si="5"/>
        <v>4.8204386599180523E-3</v>
      </c>
      <c r="Y8" s="83">
        <f t="shared" si="18"/>
        <v>6</v>
      </c>
      <c r="Z8" s="124"/>
      <c r="AA8" s="126"/>
      <c r="AB8" s="122" t="str">
        <f t="shared" si="6"/>
        <v/>
      </c>
      <c r="AC8" s="83">
        <f t="shared" si="19"/>
        <v>6</v>
      </c>
      <c r="AD8" s="124"/>
      <c r="AE8" s="126"/>
      <c r="AF8" s="122" t="str">
        <f t="shared" si="7"/>
        <v/>
      </c>
      <c r="AG8" s="83">
        <f t="shared" si="20"/>
        <v>6</v>
      </c>
      <c r="AH8" s="124"/>
      <c r="AI8" s="126"/>
      <c r="AJ8" s="122" t="str">
        <f t="shared" si="8"/>
        <v/>
      </c>
      <c r="AK8" s="83">
        <f t="shared" si="21"/>
        <v>6</v>
      </c>
      <c r="AL8" s="124"/>
      <c r="AM8" s="126"/>
      <c r="AN8" s="122" t="str">
        <f t="shared" si="9"/>
        <v/>
      </c>
      <c r="AO8" s="83">
        <f t="shared" si="22"/>
        <v>6</v>
      </c>
      <c r="AP8" s="124">
        <v>6.25</v>
      </c>
      <c r="AQ8" s="126">
        <v>3.125E-2</v>
      </c>
      <c r="AR8" s="122">
        <f t="shared" si="10"/>
        <v>5.0000000000000001E-3</v>
      </c>
      <c r="AS8" s="83">
        <f t="shared" si="23"/>
        <v>6</v>
      </c>
      <c r="AT8" s="124"/>
      <c r="AU8" s="126"/>
      <c r="AV8" s="122" t="str">
        <f t="shared" si="11"/>
        <v/>
      </c>
      <c r="AW8" s="84"/>
    </row>
    <row r="9" spans="1:49" s="85" customFormat="1" ht="11.25" x14ac:dyDescent="0.2">
      <c r="A9" s="81">
        <f t="shared" si="12"/>
        <v>7</v>
      </c>
      <c r="B9" s="124">
        <v>4.6100000000000003</v>
      </c>
      <c r="C9" s="126">
        <v>2.4305555555555556E-2</v>
      </c>
      <c r="D9" s="122">
        <f t="shared" si="0"/>
        <v>5.2723547842853701E-3</v>
      </c>
      <c r="E9" s="83">
        <f t="shared" si="13"/>
        <v>7</v>
      </c>
      <c r="F9" s="124"/>
      <c r="G9" s="126"/>
      <c r="H9" s="122" t="str">
        <f t="shared" si="1"/>
        <v/>
      </c>
      <c r="I9" s="83">
        <f t="shared" si="14"/>
        <v>7</v>
      </c>
      <c r="J9" s="124"/>
      <c r="K9" s="126"/>
      <c r="L9" s="122" t="str">
        <f t="shared" si="2"/>
        <v/>
      </c>
      <c r="M9" s="83">
        <f t="shared" si="15"/>
        <v>7</v>
      </c>
      <c r="N9" s="124"/>
      <c r="O9" s="126"/>
      <c r="P9" s="122" t="str">
        <f t="shared" si="3"/>
        <v/>
      </c>
      <c r="Q9" s="83">
        <f t="shared" si="16"/>
        <v>7</v>
      </c>
      <c r="R9" s="124"/>
      <c r="S9" s="126"/>
      <c r="T9" s="122" t="str">
        <f t="shared" si="4"/>
        <v/>
      </c>
      <c r="U9" s="83">
        <f t="shared" si="17"/>
        <v>7</v>
      </c>
      <c r="V9" s="124"/>
      <c r="W9" s="126"/>
      <c r="X9" s="122" t="str">
        <f t="shared" si="5"/>
        <v/>
      </c>
      <c r="Y9" s="83">
        <f t="shared" si="18"/>
        <v>7</v>
      </c>
      <c r="Z9" s="124">
        <v>7.5</v>
      </c>
      <c r="AA9" s="126">
        <v>3.4722222222222224E-2</v>
      </c>
      <c r="AB9" s="122">
        <f t="shared" si="6"/>
        <v>4.6296296296296302E-3</v>
      </c>
      <c r="AC9" s="83">
        <f t="shared" si="19"/>
        <v>7</v>
      </c>
      <c r="AD9" s="124">
        <v>21.1</v>
      </c>
      <c r="AE9" s="126">
        <v>8.2685185185185181E-2</v>
      </c>
      <c r="AF9" s="122">
        <f t="shared" si="7"/>
        <v>3.9187291556959797E-3</v>
      </c>
      <c r="AG9" s="83">
        <f t="shared" si="20"/>
        <v>7</v>
      </c>
      <c r="AH9" s="124"/>
      <c r="AI9" s="126"/>
      <c r="AJ9" s="122" t="str">
        <f t="shared" si="8"/>
        <v/>
      </c>
      <c r="AK9" s="83">
        <f t="shared" si="21"/>
        <v>7</v>
      </c>
      <c r="AL9" s="124"/>
      <c r="AM9" s="126"/>
      <c r="AN9" s="122" t="str">
        <f t="shared" si="9"/>
        <v/>
      </c>
      <c r="AO9" s="83">
        <f t="shared" si="22"/>
        <v>7</v>
      </c>
      <c r="AP9" s="124"/>
      <c r="AQ9" s="126"/>
      <c r="AR9" s="122" t="str">
        <f t="shared" si="10"/>
        <v/>
      </c>
      <c r="AS9" s="83">
        <f t="shared" si="23"/>
        <v>7</v>
      </c>
      <c r="AT9" s="124">
        <v>6.1</v>
      </c>
      <c r="AU9" s="126">
        <v>3.4722222222222224E-2</v>
      </c>
      <c r="AV9" s="122">
        <f t="shared" si="11"/>
        <v>5.6921675774134796E-3</v>
      </c>
      <c r="AW9" s="84"/>
    </row>
    <row r="10" spans="1:49" s="85" customFormat="1" ht="11.25" x14ac:dyDescent="0.2">
      <c r="A10" s="81">
        <f t="shared" si="12"/>
        <v>8</v>
      </c>
      <c r="B10" s="124"/>
      <c r="C10" s="126"/>
      <c r="D10" s="122" t="str">
        <f t="shared" si="0"/>
        <v/>
      </c>
      <c r="E10" s="83">
        <f t="shared" si="13"/>
        <v>8</v>
      </c>
      <c r="F10" s="124"/>
      <c r="G10" s="126"/>
      <c r="H10" s="122" t="str">
        <f t="shared" si="1"/>
        <v/>
      </c>
      <c r="I10" s="83">
        <f t="shared" si="14"/>
        <v>8</v>
      </c>
      <c r="J10" s="124"/>
      <c r="K10" s="126"/>
      <c r="L10" s="122" t="str">
        <f t="shared" si="2"/>
        <v/>
      </c>
      <c r="M10" s="83">
        <f t="shared" si="15"/>
        <v>8</v>
      </c>
      <c r="N10" s="124"/>
      <c r="O10" s="126"/>
      <c r="P10" s="122" t="str">
        <f t="shared" si="3"/>
        <v/>
      </c>
      <c r="Q10" s="83">
        <f t="shared" si="16"/>
        <v>8</v>
      </c>
      <c r="R10" s="124">
        <v>9.6199999999999992</v>
      </c>
      <c r="S10" s="126">
        <v>4.1666666666666664E-2</v>
      </c>
      <c r="T10" s="122">
        <f t="shared" si="4"/>
        <v>4.3312543312543318E-3</v>
      </c>
      <c r="U10" s="83">
        <f t="shared" si="17"/>
        <v>8</v>
      </c>
      <c r="V10" s="124"/>
      <c r="W10" s="126"/>
      <c r="X10" s="122" t="str">
        <f t="shared" si="5"/>
        <v/>
      </c>
      <c r="Y10" s="83">
        <f t="shared" si="18"/>
        <v>8</v>
      </c>
      <c r="Z10" s="124"/>
      <c r="AA10" s="126"/>
      <c r="AB10" s="122" t="str">
        <f t="shared" si="6"/>
        <v/>
      </c>
      <c r="AC10" s="83">
        <f t="shared" si="19"/>
        <v>8</v>
      </c>
      <c r="AD10" s="124"/>
      <c r="AE10" s="126"/>
      <c r="AF10" s="122" t="str">
        <f t="shared" si="7"/>
        <v/>
      </c>
      <c r="AG10" s="83">
        <f t="shared" si="20"/>
        <v>8</v>
      </c>
      <c r="AH10" s="124">
        <v>7.54</v>
      </c>
      <c r="AI10" s="126">
        <v>2.8807870370370373E-2</v>
      </c>
      <c r="AJ10" s="122">
        <f t="shared" si="8"/>
        <v>3.8206724629138425E-3</v>
      </c>
      <c r="AK10" s="83">
        <f t="shared" si="21"/>
        <v>8</v>
      </c>
      <c r="AL10" s="124"/>
      <c r="AM10" s="126"/>
      <c r="AN10" s="122" t="str">
        <f t="shared" si="9"/>
        <v/>
      </c>
      <c r="AO10" s="83">
        <f t="shared" si="22"/>
        <v>8</v>
      </c>
      <c r="AP10" s="124"/>
      <c r="AQ10" s="126"/>
      <c r="AR10" s="122" t="str">
        <f t="shared" si="10"/>
        <v/>
      </c>
      <c r="AS10" s="83">
        <f t="shared" si="23"/>
        <v>8</v>
      </c>
      <c r="AT10" s="124">
        <v>3.4</v>
      </c>
      <c r="AU10" s="126">
        <v>1.8055555555555557E-2</v>
      </c>
      <c r="AV10" s="122">
        <f t="shared" si="11"/>
        <v>5.3104575163398704E-3</v>
      </c>
      <c r="AW10" s="84"/>
    </row>
    <row r="11" spans="1:49" s="85" customFormat="1" ht="11.25" x14ac:dyDescent="0.2">
      <c r="A11" s="81">
        <f t="shared" si="12"/>
        <v>9</v>
      </c>
      <c r="B11" s="124">
        <v>3.54</v>
      </c>
      <c r="C11" s="126">
        <v>2.0833333333333332E-2</v>
      </c>
      <c r="D11" s="122">
        <f t="shared" si="0"/>
        <v>5.8851224105461392E-3</v>
      </c>
      <c r="E11" s="83">
        <f t="shared" si="13"/>
        <v>9</v>
      </c>
      <c r="F11" s="124"/>
      <c r="G11" s="126"/>
      <c r="H11" s="122" t="str">
        <f t="shared" si="1"/>
        <v/>
      </c>
      <c r="I11" s="83">
        <f t="shared" si="14"/>
        <v>9</v>
      </c>
      <c r="J11" s="124">
        <v>10</v>
      </c>
      <c r="K11" s="126">
        <v>4.3148148148148151E-2</v>
      </c>
      <c r="L11" s="122">
        <f t="shared" si="2"/>
        <v>4.3148148148148147E-3</v>
      </c>
      <c r="M11" s="83">
        <f t="shared" si="15"/>
        <v>9</v>
      </c>
      <c r="N11" s="124"/>
      <c r="O11" s="126"/>
      <c r="P11" s="122" t="str">
        <f t="shared" si="3"/>
        <v/>
      </c>
      <c r="Q11" s="83">
        <f t="shared" si="16"/>
        <v>9</v>
      </c>
      <c r="R11" s="124">
        <v>5.68</v>
      </c>
      <c r="S11" s="126">
        <v>3.1736111111111111E-2</v>
      </c>
      <c r="T11" s="122">
        <f t="shared" si="4"/>
        <v>5.5873435054773083E-3</v>
      </c>
      <c r="U11" s="83">
        <f t="shared" si="17"/>
        <v>9</v>
      </c>
      <c r="V11" s="124">
        <v>10</v>
      </c>
      <c r="W11" s="126">
        <v>5.1284722222222225E-2</v>
      </c>
      <c r="X11" s="122">
        <f t="shared" si="5"/>
        <v>5.1284722222222226E-3</v>
      </c>
      <c r="Y11" s="83">
        <f t="shared" si="18"/>
        <v>9</v>
      </c>
      <c r="Z11" s="124"/>
      <c r="AA11" s="126"/>
      <c r="AB11" s="122" t="str">
        <f t="shared" si="6"/>
        <v/>
      </c>
      <c r="AC11" s="83">
        <f t="shared" si="19"/>
        <v>9</v>
      </c>
      <c r="AD11" s="124"/>
      <c r="AE11" s="126"/>
      <c r="AF11" s="122" t="str">
        <f t="shared" si="7"/>
        <v/>
      </c>
      <c r="AG11" s="83">
        <f t="shared" si="20"/>
        <v>9</v>
      </c>
      <c r="AH11" s="124"/>
      <c r="AI11" s="126"/>
      <c r="AJ11" s="122" t="str">
        <f t="shared" si="8"/>
        <v/>
      </c>
      <c r="AK11" s="83">
        <f t="shared" si="21"/>
        <v>9</v>
      </c>
      <c r="AL11" s="124">
        <v>30</v>
      </c>
      <c r="AM11" s="126">
        <v>0.11375</v>
      </c>
      <c r="AN11" s="122">
        <f t="shared" si="9"/>
        <v>3.7916666666666667E-3</v>
      </c>
      <c r="AO11" s="83">
        <f t="shared" si="22"/>
        <v>9</v>
      </c>
      <c r="AP11" s="124"/>
      <c r="AQ11" s="126"/>
      <c r="AR11" s="122" t="str">
        <f t="shared" si="10"/>
        <v/>
      </c>
      <c r="AS11" s="83">
        <f t="shared" si="23"/>
        <v>9</v>
      </c>
      <c r="AT11" s="124"/>
      <c r="AU11" s="126"/>
      <c r="AV11" s="122" t="str">
        <f t="shared" si="11"/>
        <v/>
      </c>
      <c r="AW11" s="84"/>
    </row>
    <row r="12" spans="1:49" s="85" customFormat="1" ht="11.25" x14ac:dyDescent="0.2">
      <c r="A12" s="81">
        <f t="shared" si="12"/>
        <v>10</v>
      </c>
      <c r="B12" s="124">
        <v>5</v>
      </c>
      <c r="C12" s="126">
        <v>2.7777777777777776E-2</v>
      </c>
      <c r="D12" s="122">
        <f t="shared" si="0"/>
        <v>5.5555555555555549E-3</v>
      </c>
      <c r="E12" s="83">
        <f t="shared" si="13"/>
        <v>10</v>
      </c>
      <c r="F12" s="124"/>
      <c r="G12" s="126"/>
      <c r="H12" s="122" t="str">
        <f t="shared" si="1"/>
        <v/>
      </c>
      <c r="I12" s="83">
        <f t="shared" si="14"/>
        <v>10</v>
      </c>
      <c r="J12" s="124"/>
      <c r="K12" s="126"/>
      <c r="L12" s="122" t="str">
        <f t="shared" si="2"/>
        <v/>
      </c>
      <c r="M12" s="83">
        <f t="shared" si="15"/>
        <v>10</v>
      </c>
      <c r="N12" s="124"/>
      <c r="O12" s="126"/>
      <c r="P12" s="122" t="str">
        <f t="shared" si="3"/>
        <v/>
      </c>
      <c r="Q12" s="83">
        <f t="shared" si="16"/>
        <v>10</v>
      </c>
      <c r="R12" s="124"/>
      <c r="S12" s="126"/>
      <c r="T12" s="122" t="str">
        <f t="shared" si="4"/>
        <v/>
      </c>
      <c r="U12" s="83">
        <f t="shared" si="17"/>
        <v>10</v>
      </c>
      <c r="V12" s="124"/>
      <c r="W12" s="126"/>
      <c r="X12" s="122" t="str">
        <f t="shared" si="5"/>
        <v/>
      </c>
      <c r="Y12" s="83">
        <f t="shared" si="18"/>
        <v>10</v>
      </c>
      <c r="Z12" s="124"/>
      <c r="AA12" s="126"/>
      <c r="AB12" s="122" t="str">
        <f t="shared" si="6"/>
        <v/>
      </c>
      <c r="AC12" s="83">
        <f t="shared" si="19"/>
        <v>10</v>
      </c>
      <c r="AD12" s="124"/>
      <c r="AE12" s="126"/>
      <c r="AF12" s="122" t="str">
        <f t="shared" si="7"/>
        <v/>
      </c>
      <c r="AG12" s="83">
        <f t="shared" si="20"/>
        <v>10</v>
      </c>
      <c r="AH12" s="124"/>
      <c r="AI12" s="126"/>
      <c r="AJ12" s="122" t="str">
        <f t="shared" si="8"/>
        <v/>
      </c>
      <c r="AK12" s="83">
        <f t="shared" si="21"/>
        <v>10</v>
      </c>
      <c r="AL12" s="124"/>
      <c r="AM12" s="126"/>
      <c r="AN12" s="122" t="str">
        <f t="shared" si="9"/>
        <v/>
      </c>
      <c r="AO12" s="83">
        <f t="shared" si="22"/>
        <v>10</v>
      </c>
      <c r="AP12" s="124"/>
      <c r="AQ12" s="126"/>
      <c r="AR12" s="122" t="str">
        <f t="shared" si="10"/>
        <v/>
      </c>
      <c r="AS12" s="83">
        <f t="shared" si="23"/>
        <v>10</v>
      </c>
      <c r="AT12" s="124">
        <v>3.2</v>
      </c>
      <c r="AU12" s="126">
        <v>1.8055555555555557E-2</v>
      </c>
      <c r="AV12" s="122">
        <f t="shared" si="11"/>
        <v>5.642361111111111E-3</v>
      </c>
      <c r="AW12" s="84"/>
    </row>
    <row r="13" spans="1:49" s="85" customFormat="1" ht="11.25" x14ac:dyDescent="0.2">
      <c r="A13" s="81">
        <f t="shared" si="12"/>
        <v>11</v>
      </c>
      <c r="B13" s="124">
        <v>6.75</v>
      </c>
      <c r="C13" s="126">
        <v>3.7395833333333336E-2</v>
      </c>
      <c r="D13" s="122">
        <f t="shared" si="0"/>
        <v>5.5401234567901241E-3</v>
      </c>
      <c r="E13" s="83">
        <f t="shared" si="13"/>
        <v>11</v>
      </c>
      <c r="F13" s="124"/>
      <c r="G13" s="126"/>
      <c r="H13" s="122" t="str">
        <f t="shared" si="1"/>
        <v/>
      </c>
      <c r="I13" s="83">
        <f t="shared" si="14"/>
        <v>11</v>
      </c>
      <c r="J13" s="124"/>
      <c r="K13" s="126"/>
      <c r="L13" s="122" t="str">
        <f t="shared" si="2"/>
        <v/>
      </c>
      <c r="M13" s="83">
        <f t="shared" si="15"/>
        <v>11</v>
      </c>
      <c r="N13" s="124">
        <v>17.079999999999998</v>
      </c>
      <c r="O13" s="126">
        <v>9.930555555555555E-2</v>
      </c>
      <c r="P13" s="122">
        <f t="shared" si="3"/>
        <v>5.814142596929482E-3</v>
      </c>
      <c r="Q13" s="83">
        <f t="shared" si="16"/>
        <v>11</v>
      </c>
      <c r="R13" s="124"/>
      <c r="S13" s="126"/>
      <c r="T13" s="122" t="str">
        <f t="shared" si="4"/>
        <v/>
      </c>
      <c r="U13" s="83">
        <f t="shared" si="17"/>
        <v>11</v>
      </c>
      <c r="V13" s="124"/>
      <c r="W13" s="126"/>
      <c r="X13" s="122" t="str">
        <f t="shared" si="5"/>
        <v/>
      </c>
      <c r="Y13" s="83">
        <f t="shared" si="18"/>
        <v>11</v>
      </c>
      <c r="Z13" s="124"/>
      <c r="AA13" s="126"/>
      <c r="AB13" s="122" t="str">
        <f t="shared" si="6"/>
        <v/>
      </c>
      <c r="AC13" s="83">
        <f t="shared" si="19"/>
        <v>11</v>
      </c>
      <c r="AD13" s="124">
        <v>7.4</v>
      </c>
      <c r="AE13" s="126">
        <v>4.5138888888888888E-2</v>
      </c>
      <c r="AF13" s="122">
        <f t="shared" si="7"/>
        <v>6.0998498498498494E-3</v>
      </c>
      <c r="AG13" s="83">
        <f t="shared" si="20"/>
        <v>11</v>
      </c>
      <c r="AH13" s="124"/>
      <c r="AI13" s="126"/>
      <c r="AJ13" s="122" t="str">
        <f t="shared" si="8"/>
        <v/>
      </c>
      <c r="AK13" s="83">
        <f t="shared" si="21"/>
        <v>11</v>
      </c>
      <c r="AL13" s="124"/>
      <c r="AM13" s="126"/>
      <c r="AN13" s="122" t="str">
        <f t="shared" si="9"/>
        <v/>
      </c>
      <c r="AO13" s="83">
        <f t="shared" si="22"/>
        <v>11</v>
      </c>
      <c r="AP13" s="124"/>
      <c r="AQ13" s="126"/>
      <c r="AR13" s="122" t="str">
        <f t="shared" si="10"/>
        <v/>
      </c>
      <c r="AS13" s="83">
        <f t="shared" si="23"/>
        <v>11</v>
      </c>
      <c r="AT13" s="124">
        <v>3.8</v>
      </c>
      <c r="AU13" s="126">
        <v>1.9444444444444445E-2</v>
      </c>
      <c r="AV13" s="122">
        <f t="shared" si="11"/>
        <v>5.116959064327486E-3</v>
      </c>
      <c r="AW13" s="84"/>
    </row>
    <row r="14" spans="1:49" s="85" customFormat="1" ht="11.25" x14ac:dyDescent="0.2">
      <c r="A14" s="81">
        <f t="shared" si="12"/>
        <v>12</v>
      </c>
      <c r="B14" s="124"/>
      <c r="C14" s="126"/>
      <c r="D14" s="122" t="str">
        <f t="shared" si="0"/>
        <v/>
      </c>
      <c r="E14" s="83">
        <f t="shared" si="13"/>
        <v>12</v>
      </c>
      <c r="F14" s="124">
        <v>3.4</v>
      </c>
      <c r="G14" s="126">
        <v>2.013888888888889E-2</v>
      </c>
      <c r="H14" s="122">
        <f t="shared" si="1"/>
        <v>5.9232026143790856E-3</v>
      </c>
      <c r="I14" s="83">
        <f t="shared" si="14"/>
        <v>12</v>
      </c>
      <c r="J14" s="124"/>
      <c r="K14" s="126"/>
      <c r="L14" s="122" t="str">
        <f t="shared" si="2"/>
        <v/>
      </c>
      <c r="M14" s="83">
        <f t="shared" si="15"/>
        <v>12</v>
      </c>
      <c r="N14" s="124">
        <v>3.54</v>
      </c>
      <c r="O14" s="126">
        <v>2.0833333333333332E-2</v>
      </c>
      <c r="P14" s="122">
        <f t="shared" si="3"/>
        <v>5.8851224105461392E-3</v>
      </c>
      <c r="Q14" s="83">
        <f t="shared" si="16"/>
        <v>12</v>
      </c>
      <c r="R14" s="124">
        <v>6</v>
      </c>
      <c r="S14" s="126">
        <v>2.7777777777777776E-2</v>
      </c>
      <c r="T14" s="122">
        <f t="shared" si="4"/>
        <v>4.6296296296296294E-3</v>
      </c>
      <c r="U14" s="83">
        <f t="shared" si="17"/>
        <v>12</v>
      </c>
      <c r="V14" s="124"/>
      <c r="W14" s="126"/>
      <c r="X14" s="122" t="str">
        <f t="shared" si="5"/>
        <v/>
      </c>
      <c r="Y14" s="83">
        <f t="shared" si="18"/>
        <v>12</v>
      </c>
      <c r="Z14" s="124">
        <v>3.54</v>
      </c>
      <c r="AA14" s="126">
        <v>1.6666666666666666E-2</v>
      </c>
      <c r="AB14" s="122">
        <f t="shared" si="6"/>
        <v>4.7080979284369112E-3</v>
      </c>
      <c r="AC14" s="83">
        <f t="shared" si="19"/>
        <v>12</v>
      </c>
      <c r="AD14" s="124"/>
      <c r="AE14" s="126"/>
      <c r="AF14" s="122" t="str">
        <f t="shared" si="7"/>
        <v/>
      </c>
      <c r="AG14" s="83">
        <f t="shared" si="20"/>
        <v>12</v>
      </c>
      <c r="AH14" s="124">
        <v>26</v>
      </c>
      <c r="AI14" s="126">
        <v>0.1107523148148148</v>
      </c>
      <c r="AJ14" s="122">
        <f t="shared" si="8"/>
        <v>4.2597044159544155E-3</v>
      </c>
      <c r="AK14" s="83">
        <f t="shared" si="21"/>
        <v>12</v>
      </c>
      <c r="AL14" s="124">
        <v>3.1</v>
      </c>
      <c r="AM14" s="126">
        <v>9.1782407407407403E-3</v>
      </c>
      <c r="AN14" s="122">
        <f t="shared" si="9"/>
        <v>2.9607228195937872E-3</v>
      </c>
      <c r="AO14" s="83">
        <f t="shared" si="22"/>
        <v>12</v>
      </c>
      <c r="AP14" s="124"/>
      <c r="AQ14" s="126"/>
      <c r="AR14" s="122" t="str">
        <f t="shared" si="10"/>
        <v/>
      </c>
      <c r="AS14" s="83">
        <f t="shared" si="23"/>
        <v>12</v>
      </c>
      <c r="AT14" s="124"/>
      <c r="AU14" s="126"/>
      <c r="AV14" s="122" t="str">
        <f t="shared" si="11"/>
        <v/>
      </c>
      <c r="AW14" s="84"/>
    </row>
    <row r="15" spans="1:49" s="85" customFormat="1" ht="11.25" x14ac:dyDescent="0.2">
      <c r="A15" s="81">
        <f t="shared" si="12"/>
        <v>13</v>
      </c>
      <c r="B15" s="124">
        <v>11</v>
      </c>
      <c r="C15" s="126">
        <v>7.6388888888888895E-2</v>
      </c>
      <c r="D15" s="122">
        <f t="shared" si="0"/>
        <v>6.9444444444444449E-3</v>
      </c>
      <c r="E15" s="83">
        <f t="shared" si="13"/>
        <v>13</v>
      </c>
      <c r="F15" s="124">
        <v>17.079999999999998</v>
      </c>
      <c r="G15" s="126">
        <v>0.11458333333333333</v>
      </c>
      <c r="H15" s="122">
        <f t="shared" si="1"/>
        <v>6.7086260733801723E-3</v>
      </c>
      <c r="I15" s="83">
        <f t="shared" si="14"/>
        <v>13</v>
      </c>
      <c r="J15" s="124"/>
      <c r="K15" s="126"/>
      <c r="L15" s="122" t="str">
        <f t="shared" si="2"/>
        <v/>
      </c>
      <c r="M15" s="83">
        <f t="shared" si="15"/>
        <v>13</v>
      </c>
      <c r="N15" s="124">
        <v>12</v>
      </c>
      <c r="O15" s="126">
        <v>7.7777777777777779E-2</v>
      </c>
      <c r="P15" s="122">
        <f t="shared" si="3"/>
        <v>6.4814814814814813E-3</v>
      </c>
      <c r="Q15" s="83">
        <f t="shared" si="16"/>
        <v>13</v>
      </c>
      <c r="R15" s="124"/>
      <c r="S15" s="126"/>
      <c r="T15" s="122" t="str">
        <f t="shared" si="4"/>
        <v/>
      </c>
      <c r="U15" s="83">
        <f t="shared" si="17"/>
        <v>13</v>
      </c>
      <c r="V15" s="124"/>
      <c r="W15" s="126"/>
      <c r="X15" s="122" t="str">
        <f t="shared" si="5"/>
        <v/>
      </c>
      <c r="Y15" s="83">
        <f t="shared" si="18"/>
        <v>13</v>
      </c>
      <c r="Z15" s="124"/>
      <c r="AA15" s="126"/>
      <c r="AB15" s="122" t="str">
        <f t="shared" si="6"/>
        <v/>
      </c>
      <c r="AC15" s="83">
        <f t="shared" si="19"/>
        <v>13</v>
      </c>
      <c r="AD15" s="124"/>
      <c r="AE15" s="126"/>
      <c r="AF15" s="122" t="str">
        <f t="shared" si="7"/>
        <v/>
      </c>
      <c r="AG15" s="83">
        <f t="shared" si="20"/>
        <v>13</v>
      </c>
      <c r="AH15" s="124"/>
      <c r="AI15" s="126"/>
      <c r="AJ15" s="122" t="str">
        <f t="shared" si="8"/>
        <v/>
      </c>
      <c r="AK15" s="83">
        <f t="shared" si="21"/>
        <v>13</v>
      </c>
      <c r="AL15" s="124">
        <v>3.1</v>
      </c>
      <c r="AM15" s="126">
        <v>1.5277777777777777E-2</v>
      </c>
      <c r="AN15" s="122">
        <f t="shared" si="9"/>
        <v>4.9283154121863796E-3</v>
      </c>
      <c r="AO15" s="83">
        <f t="shared" si="22"/>
        <v>13</v>
      </c>
      <c r="AP15" s="124"/>
      <c r="AQ15" s="126"/>
      <c r="AR15" s="122" t="str">
        <f t="shared" si="10"/>
        <v/>
      </c>
      <c r="AS15" s="83">
        <f t="shared" si="23"/>
        <v>13</v>
      </c>
      <c r="AT15" s="124"/>
      <c r="AU15" s="126"/>
      <c r="AV15" s="122" t="str">
        <f t="shared" si="11"/>
        <v/>
      </c>
      <c r="AW15" s="84"/>
    </row>
    <row r="16" spans="1:49" s="85" customFormat="1" ht="11.25" x14ac:dyDescent="0.2">
      <c r="A16" s="81">
        <f t="shared" si="12"/>
        <v>14</v>
      </c>
      <c r="B16" s="124"/>
      <c r="C16" s="126"/>
      <c r="D16" s="122" t="str">
        <f t="shared" si="0"/>
        <v/>
      </c>
      <c r="E16" s="83">
        <f t="shared" si="13"/>
        <v>14</v>
      </c>
      <c r="F16" s="124"/>
      <c r="G16" s="126"/>
      <c r="H16" s="122" t="str">
        <f t="shared" si="1"/>
        <v/>
      </c>
      <c r="I16" s="83">
        <f t="shared" si="14"/>
        <v>14</v>
      </c>
      <c r="J16" s="124">
        <v>21.0975</v>
      </c>
      <c r="K16" s="126">
        <v>7.2048611111111105E-2</v>
      </c>
      <c r="L16" s="122">
        <f t="shared" si="2"/>
        <v>3.415030743505681E-3</v>
      </c>
      <c r="M16" s="83">
        <f t="shared" si="15"/>
        <v>14</v>
      </c>
      <c r="N16" s="124"/>
      <c r="O16" s="126"/>
      <c r="P16" s="122" t="str">
        <f t="shared" si="3"/>
        <v/>
      </c>
      <c r="Q16" s="83">
        <f t="shared" si="16"/>
        <v>14</v>
      </c>
      <c r="R16" s="124">
        <v>2.84</v>
      </c>
      <c r="S16" s="126">
        <v>1.3888888888888888E-2</v>
      </c>
      <c r="T16" s="122">
        <f t="shared" si="4"/>
        <v>4.8904538341158063E-3</v>
      </c>
      <c r="U16" s="83">
        <f t="shared" si="17"/>
        <v>14</v>
      </c>
      <c r="V16" s="124">
        <v>5.68</v>
      </c>
      <c r="W16" s="126">
        <v>2.8622685185185185E-2</v>
      </c>
      <c r="X16" s="122">
        <f t="shared" si="5"/>
        <v>5.0392051382368288E-3</v>
      </c>
      <c r="Y16" s="83">
        <f t="shared" si="18"/>
        <v>14</v>
      </c>
      <c r="Z16" s="124">
        <v>3.1</v>
      </c>
      <c r="AA16" s="126">
        <v>1.3888888888888888E-2</v>
      </c>
      <c r="AB16" s="122">
        <f t="shared" si="6"/>
        <v>4.4802867383512543E-3</v>
      </c>
      <c r="AC16" s="83">
        <f t="shared" si="19"/>
        <v>14</v>
      </c>
      <c r="AD16" s="124">
        <v>17.079999999999998</v>
      </c>
      <c r="AE16" s="126">
        <v>9.6539351851851848E-2</v>
      </c>
      <c r="AF16" s="122">
        <f t="shared" si="7"/>
        <v>5.6521868765721231E-3</v>
      </c>
      <c r="AG16" s="83">
        <f t="shared" si="20"/>
        <v>14</v>
      </c>
      <c r="AH16" s="124">
        <v>6</v>
      </c>
      <c r="AI16" s="126">
        <v>2.0370370370370369E-2</v>
      </c>
      <c r="AJ16" s="122">
        <f t="shared" si="8"/>
        <v>3.3950617283950613E-3</v>
      </c>
      <c r="AK16" s="83">
        <f t="shared" si="21"/>
        <v>14</v>
      </c>
      <c r="AL16" s="124">
        <v>3.54</v>
      </c>
      <c r="AM16" s="126">
        <v>1.8749999999999999E-2</v>
      </c>
      <c r="AN16" s="122">
        <f t="shared" si="9"/>
        <v>5.2966101694915252E-3</v>
      </c>
      <c r="AO16" s="83">
        <f t="shared" si="22"/>
        <v>14</v>
      </c>
      <c r="AP16" s="124"/>
      <c r="AQ16" s="126"/>
      <c r="AR16" s="122" t="str">
        <f t="shared" si="10"/>
        <v/>
      </c>
      <c r="AS16" s="83">
        <f t="shared" si="23"/>
        <v>14</v>
      </c>
      <c r="AT16" s="124"/>
      <c r="AU16" s="126"/>
      <c r="AV16" s="122" t="str">
        <f t="shared" si="11"/>
        <v/>
      </c>
      <c r="AW16" s="84"/>
    </row>
    <row r="17" spans="1:49" s="85" customFormat="1" ht="11.25" x14ac:dyDescent="0.2">
      <c r="A17" s="81">
        <f t="shared" si="12"/>
        <v>15</v>
      </c>
      <c r="B17" s="124"/>
      <c r="C17" s="126"/>
      <c r="D17" s="122" t="str">
        <f t="shared" si="0"/>
        <v/>
      </c>
      <c r="E17" s="83">
        <f t="shared" si="13"/>
        <v>15</v>
      </c>
      <c r="F17" s="124"/>
      <c r="G17" s="126"/>
      <c r="H17" s="122" t="str">
        <f t="shared" si="1"/>
        <v/>
      </c>
      <c r="I17" s="83">
        <f t="shared" si="14"/>
        <v>15</v>
      </c>
      <c r="J17" s="124"/>
      <c r="K17" s="126"/>
      <c r="L17" s="122" t="str">
        <f t="shared" si="2"/>
        <v/>
      </c>
      <c r="M17" s="83">
        <f t="shared" si="15"/>
        <v>15</v>
      </c>
      <c r="N17" s="124"/>
      <c r="O17" s="126"/>
      <c r="P17" s="122" t="str">
        <f t="shared" si="3"/>
        <v/>
      </c>
      <c r="Q17" s="83">
        <f t="shared" si="16"/>
        <v>15</v>
      </c>
      <c r="R17" s="124"/>
      <c r="S17" s="126"/>
      <c r="T17" s="122" t="str">
        <f t="shared" si="4"/>
        <v/>
      </c>
      <c r="U17" s="83">
        <f t="shared" si="17"/>
        <v>15</v>
      </c>
      <c r="V17" s="124"/>
      <c r="W17" s="126"/>
      <c r="X17" s="122" t="str">
        <f t="shared" si="5"/>
        <v/>
      </c>
      <c r="Y17" s="83">
        <f t="shared" si="18"/>
        <v>15</v>
      </c>
      <c r="Z17" s="124"/>
      <c r="AA17" s="126"/>
      <c r="AB17" s="122" t="str">
        <f t="shared" si="6"/>
        <v/>
      </c>
      <c r="AC17" s="83">
        <f t="shared" si="19"/>
        <v>15</v>
      </c>
      <c r="AD17" s="124">
        <v>3.4</v>
      </c>
      <c r="AE17" s="126">
        <v>1.7361111111111112E-2</v>
      </c>
      <c r="AF17" s="122">
        <f t="shared" si="7"/>
        <v>5.1062091503267975E-3</v>
      </c>
      <c r="AG17" s="83">
        <f t="shared" si="20"/>
        <v>15</v>
      </c>
      <c r="AH17" s="124"/>
      <c r="AI17" s="126"/>
      <c r="AJ17" s="122" t="str">
        <f t="shared" si="8"/>
        <v/>
      </c>
      <c r="AK17" s="83">
        <f t="shared" si="21"/>
        <v>15</v>
      </c>
      <c r="AL17" s="124"/>
      <c r="AM17" s="126"/>
      <c r="AN17" s="122" t="str">
        <f t="shared" si="9"/>
        <v/>
      </c>
      <c r="AO17" s="83">
        <f t="shared" si="22"/>
        <v>15</v>
      </c>
      <c r="AP17" s="124">
        <v>3.4</v>
      </c>
      <c r="AQ17" s="126">
        <v>1.7361111111111112E-2</v>
      </c>
      <c r="AR17" s="122">
        <f t="shared" si="10"/>
        <v>5.1062091503267975E-3</v>
      </c>
      <c r="AS17" s="83">
        <f t="shared" si="23"/>
        <v>15</v>
      </c>
      <c r="AT17" s="124">
        <v>3.2</v>
      </c>
      <c r="AU17" s="126">
        <v>1.8055555555555557E-2</v>
      </c>
      <c r="AV17" s="122">
        <f t="shared" si="11"/>
        <v>5.642361111111111E-3</v>
      </c>
      <c r="AW17" s="84"/>
    </row>
    <row r="18" spans="1:49" s="85" customFormat="1" ht="11.25" x14ac:dyDescent="0.2">
      <c r="A18" s="81">
        <f t="shared" si="12"/>
        <v>16</v>
      </c>
      <c r="B18" s="124">
        <v>5</v>
      </c>
      <c r="C18" s="126">
        <v>2.7777777777777776E-2</v>
      </c>
      <c r="D18" s="122">
        <f t="shared" si="0"/>
        <v>5.5555555555555549E-3</v>
      </c>
      <c r="E18" s="83">
        <f t="shared" si="13"/>
        <v>16</v>
      </c>
      <c r="F18" s="124"/>
      <c r="G18" s="126"/>
      <c r="H18" s="122" t="str">
        <f t="shared" si="1"/>
        <v/>
      </c>
      <c r="I18" s="83">
        <f t="shared" si="14"/>
        <v>16</v>
      </c>
      <c r="J18" s="124"/>
      <c r="K18" s="126"/>
      <c r="L18" s="122" t="str">
        <f t="shared" si="2"/>
        <v/>
      </c>
      <c r="M18" s="83">
        <f t="shared" si="15"/>
        <v>16</v>
      </c>
      <c r="N18" s="124"/>
      <c r="O18" s="126"/>
      <c r="P18" s="122" t="str">
        <f t="shared" si="3"/>
        <v/>
      </c>
      <c r="Q18" s="83">
        <f t="shared" si="16"/>
        <v>16</v>
      </c>
      <c r="R18" s="124"/>
      <c r="S18" s="126"/>
      <c r="T18" s="122" t="str">
        <f t="shared" si="4"/>
        <v/>
      </c>
      <c r="U18" s="83">
        <f t="shared" si="17"/>
        <v>16</v>
      </c>
      <c r="V18" s="124">
        <v>7.82</v>
      </c>
      <c r="W18" s="126">
        <v>4.1099537037037039E-2</v>
      </c>
      <c r="X18" s="122">
        <f t="shared" si="5"/>
        <v>5.2556952732783933E-3</v>
      </c>
      <c r="Y18" s="83">
        <f t="shared" si="18"/>
        <v>16</v>
      </c>
      <c r="Z18" s="124"/>
      <c r="AA18" s="126"/>
      <c r="AB18" s="122" t="str">
        <f t="shared" si="6"/>
        <v/>
      </c>
      <c r="AC18" s="83">
        <f t="shared" si="19"/>
        <v>16</v>
      </c>
      <c r="AD18" s="124"/>
      <c r="AE18" s="126"/>
      <c r="AF18" s="122" t="str">
        <f t="shared" si="7"/>
        <v/>
      </c>
      <c r="AG18" s="83">
        <f t="shared" si="20"/>
        <v>16</v>
      </c>
      <c r="AH18" s="124"/>
      <c r="AI18" s="126"/>
      <c r="AJ18" s="122" t="str">
        <f t="shared" si="8"/>
        <v/>
      </c>
      <c r="AK18" s="83">
        <f t="shared" si="21"/>
        <v>16</v>
      </c>
      <c r="AL18" s="124">
        <v>41</v>
      </c>
      <c r="AM18" s="126">
        <v>0.18402777777777779</v>
      </c>
      <c r="AN18" s="122">
        <f t="shared" si="9"/>
        <v>4.4884823848238484E-3</v>
      </c>
      <c r="AO18" s="83">
        <f t="shared" si="22"/>
        <v>16</v>
      </c>
      <c r="AP18" s="124">
        <v>4</v>
      </c>
      <c r="AQ18" s="126">
        <v>1.503472222222222E-2</v>
      </c>
      <c r="AR18" s="122">
        <f t="shared" si="10"/>
        <v>3.758680555555555E-3</v>
      </c>
      <c r="AS18" s="83">
        <f t="shared" si="23"/>
        <v>16</v>
      </c>
      <c r="AT18" s="124">
        <v>3.1</v>
      </c>
      <c r="AU18" s="126">
        <v>1.5972222222222224E-2</v>
      </c>
      <c r="AV18" s="122">
        <f t="shared" si="11"/>
        <v>5.1523297491039436E-3</v>
      </c>
      <c r="AW18" s="84"/>
    </row>
    <row r="19" spans="1:49" s="85" customFormat="1" ht="11.25" x14ac:dyDescent="0.2">
      <c r="A19" s="81">
        <f t="shared" si="12"/>
        <v>17</v>
      </c>
      <c r="B19" s="124"/>
      <c r="C19" s="126"/>
      <c r="D19" s="122" t="str">
        <f t="shared" si="0"/>
        <v/>
      </c>
      <c r="E19" s="83">
        <f t="shared" si="13"/>
        <v>17</v>
      </c>
      <c r="F19" s="124">
        <v>4.6100000000000003</v>
      </c>
      <c r="G19" s="126">
        <v>2.6388888888888889E-2</v>
      </c>
      <c r="H19" s="122">
        <f t="shared" si="1"/>
        <v>5.724270908652687E-3</v>
      </c>
      <c r="I19" s="83">
        <f t="shared" si="14"/>
        <v>17</v>
      </c>
      <c r="J19" s="124"/>
      <c r="K19" s="126"/>
      <c r="L19" s="122" t="str">
        <f t="shared" si="2"/>
        <v/>
      </c>
      <c r="M19" s="83">
        <f t="shared" si="15"/>
        <v>17</v>
      </c>
      <c r="N19" s="124"/>
      <c r="O19" s="126"/>
      <c r="P19" s="122" t="str">
        <f t="shared" si="3"/>
        <v/>
      </c>
      <c r="Q19" s="83">
        <f t="shared" si="16"/>
        <v>17</v>
      </c>
      <c r="R19" s="124">
        <v>3.24</v>
      </c>
      <c r="S19" s="126">
        <v>1.7361111111111112E-2</v>
      </c>
      <c r="T19" s="122">
        <f t="shared" si="4"/>
        <v>5.3583676268861456E-3</v>
      </c>
      <c r="U19" s="83">
        <f t="shared" si="17"/>
        <v>17</v>
      </c>
      <c r="V19" s="124"/>
      <c r="W19" s="126"/>
      <c r="X19" s="122" t="str">
        <f t="shared" si="5"/>
        <v/>
      </c>
      <c r="Y19" s="83">
        <f t="shared" si="18"/>
        <v>17</v>
      </c>
      <c r="Z19" s="124"/>
      <c r="AA19" s="126"/>
      <c r="AB19" s="122" t="str">
        <f t="shared" si="6"/>
        <v/>
      </c>
      <c r="AC19" s="83">
        <f t="shared" si="19"/>
        <v>17</v>
      </c>
      <c r="AD19" s="124"/>
      <c r="AE19" s="126"/>
      <c r="AF19" s="122" t="str">
        <f t="shared" si="7"/>
        <v/>
      </c>
      <c r="AG19" s="83">
        <f t="shared" si="20"/>
        <v>17</v>
      </c>
      <c r="AH19" s="124"/>
      <c r="AI19" s="126"/>
      <c r="AJ19" s="122" t="str">
        <f t="shared" si="8"/>
        <v/>
      </c>
      <c r="AK19" s="83">
        <f t="shared" si="21"/>
        <v>17</v>
      </c>
      <c r="AL19" s="124"/>
      <c r="AM19" s="126"/>
      <c r="AN19" s="122" t="str">
        <f t="shared" si="9"/>
        <v/>
      </c>
      <c r="AO19" s="83">
        <f t="shared" si="22"/>
        <v>17</v>
      </c>
      <c r="AP19" s="124"/>
      <c r="AQ19" s="126"/>
      <c r="AR19" s="122" t="str">
        <f t="shared" si="10"/>
        <v/>
      </c>
      <c r="AS19" s="83">
        <f t="shared" si="23"/>
        <v>17</v>
      </c>
      <c r="AT19" s="124"/>
      <c r="AU19" s="126"/>
      <c r="AV19" s="122" t="str">
        <f t="shared" si="11"/>
        <v/>
      </c>
      <c r="AW19" s="84"/>
    </row>
    <row r="20" spans="1:49" s="85" customFormat="1" ht="11.25" x14ac:dyDescent="0.2">
      <c r="A20" s="81">
        <f t="shared" si="12"/>
        <v>18</v>
      </c>
      <c r="B20" s="124"/>
      <c r="C20" s="126"/>
      <c r="D20" s="122" t="str">
        <f t="shared" si="0"/>
        <v/>
      </c>
      <c r="E20" s="83">
        <f t="shared" si="13"/>
        <v>18</v>
      </c>
      <c r="F20" s="124"/>
      <c r="G20" s="126"/>
      <c r="H20" s="122" t="str">
        <f t="shared" si="1"/>
        <v/>
      </c>
      <c r="I20" s="83">
        <f t="shared" si="14"/>
        <v>18</v>
      </c>
      <c r="J20" s="124"/>
      <c r="K20" s="126"/>
      <c r="L20" s="122" t="str">
        <f t="shared" si="2"/>
        <v/>
      </c>
      <c r="M20" s="83">
        <f t="shared" si="15"/>
        <v>18</v>
      </c>
      <c r="N20" s="124">
        <v>22.08</v>
      </c>
      <c r="O20" s="126">
        <v>0.13333333333333333</v>
      </c>
      <c r="P20" s="122">
        <f t="shared" si="3"/>
        <v>6.0386473429951699E-3</v>
      </c>
      <c r="Q20" s="83">
        <f t="shared" si="16"/>
        <v>18</v>
      </c>
      <c r="R20" s="124"/>
      <c r="S20" s="126"/>
      <c r="T20" s="122" t="str">
        <f t="shared" si="4"/>
        <v/>
      </c>
      <c r="U20" s="83">
        <f t="shared" si="17"/>
        <v>18</v>
      </c>
      <c r="V20" s="124"/>
      <c r="W20" s="126"/>
      <c r="X20" s="122" t="str">
        <f t="shared" si="5"/>
        <v/>
      </c>
      <c r="Y20" s="83">
        <f t="shared" si="18"/>
        <v>18</v>
      </c>
      <c r="Z20" s="124"/>
      <c r="AA20" s="126"/>
      <c r="AB20" s="122" t="str">
        <f t="shared" si="6"/>
        <v/>
      </c>
      <c r="AC20" s="83">
        <f t="shared" si="19"/>
        <v>18</v>
      </c>
      <c r="AD20" s="124">
        <v>5.8</v>
      </c>
      <c r="AE20" s="126">
        <v>2.8634259259259262E-2</v>
      </c>
      <c r="AF20" s="122">
        <f t="shared" si="7"/>
        <v>4.9369412515964245E-3</v>
      </c>
      <c r="AG20" s="83">
        <f t="shared" si="20"/>
        <v>18</v>
      </c>
      <c r="AH20" s="124">
        <v>17.079999999999998</v>
      </c>
      <c r="AI20" s="126">
        <v>9.0081018518518519E-2</v>
      </c>
      <c r="AJ20" s="122">
        <f t="shared" si="8"/>
        <v>5.274064316072513E-3</v>
      </c>
      <c r="AK20" s="83">
        <f t="shared" si="21"/>
        <v>18</v>
      </c>
      <c r="AL20" s="124"/>
      <c r="AM20" s="126"/>
      <c r="AN20" s="122" t="str">
        <f t="shared" si="9"/>
        <v/>
      </c>
      <c r="AO20" s="83">
        <f t="shared" si="22"/>
        <v>18</v>
      </c>
      <c r="AP20" s="124">
        <v>5</v>
      </c>
      <c r="AQ20" s="126">
        <v>2.4305555555555556E-2</v>
      </c>
      <c r="AR20" s="122">
        <f t="shared" si="10"/>
        <v>4.8611111111111112E-3</v>
      </c>
      <c r="AS20" s="83">
        <f t="shared" si="23"/>
        <v>18</v>
      </c>
      <c r="AT20" s="124">
        <v>5.3</v>
      </c>
      <c r="AU20" s="126">
        <v>2.7777777777777776E-2</v>
      </c>
      <c r="AV20" s="122">
        <f t="shared" si="11"/>
        <v>5.2410901467505244E-3</v>
      </c>
      <c r="AW20" s="84"/>
    </row>
    <row r="21" spans="1:49" s="85" customFormat="1" ht="11.25" x14ac:dyDescent="0.2">
      <c r="A21" s="81">
        <f t="shared" si="12"/>
        <v>19</v>
      </c>
      <c r="B21" s="124">
        <v>10</v>
      </c>
      <c r="C21" s="126">
        <v>3.6759259259259255E-2</v>
      </c>
      <c r="D21" s="122">
        <f t="shared" si="0"/>
        <v>3.6759259259259254E-3</v>
      </c>
      <c r="E21" s="83">
        <f t="shared" si="13"/>
        <v>19</v>
      </c>
      <c r="F21" s="124">
        <v>3.5</v>
      </c>
      <c r="G21" s="126">
        <v>2.0833333333333332E-2</v>
      </c>
      <c r="H21" s="122">
        <f t="shared" si="1"/>
        <v>5.9523809523809521E-3</v>
      </c>
      <c r="I21" s="83">
        <f t="shared" si="14"/>
        <v>19</v>
      </c>
      <c r="J21" s="124">
        <v>20.91</v>
      </c>
      <c r="K21" s="126">
        <v>0.10416666666666667</v>
      </c>
      <c r="L21" s="122">
        <f t="shared" si="2"/>
        <v>4.9816674637334609E-3</v>
      </c>
      <c r="M21" s="83">
        <f t="shared" si="15"/>
        <v>19</v>
      </c>
      <c r="N21" s="124"/>
      <c r="O21" s="126"/>
      <c r="P21" s="122" t="str">
        <f t="shared" si="3"/>
        <v/>
      </c>
      <c r="Q21" s="83">
        <f t="shared" si="16"/>
        <v>19</v>
      </c>
      <c r="R21" s="124">
        <v>3.54</v>
      </c>
      <c r="S21" s="126">
        <v>2.0833333333333332E-2</v>
      </c>
      <c r="T21" s="122">
        <f t="shared" si="4"/>
        <v>5.8851224105461392E-3</v>
      </c>
      <c r="U21" s="83">
        <f t="shared" si="17"/>
        <v>19</v>
      </c>
      <c r="V21" s="124">
        <v>3.54</v>
      </c>
      <c r="W21" s="126">
        <v>1.6666666666666666E-2</v>
      </c>
      <c r="X21" s="122">
        <f t="shared" si="5"/>
        <v>4.7080979284369112E-3</v>
      </c>
      <c r="Y21" s="83">
        <f t="shared" si="18"/>
        <v>19</v>
      </c>
      <c r="Z21" s="124"/>
      <c r="AA21" s="126"/>
      <c r="AB21" s="122" t="str">
        <f t="shared" si="6"/>
        <v/>
      </c>
      <c r="AC21" s="83">
        <f t="shared" si="19"/>
        <v>19</v>
      </c>
      <c r="AD21" s="124"/>
      <c r="AE21" s="126"/>
      <c r="AF21" s="122" t="str">
        <f t="shared" si="7"/>
        <v/>
      </c>
      <c r="AG21" s="83">
        <f t="shared" si="20"/>
        <v>19</v>
      </c>
      <c r="AH21" s="124"/>
      <c r="AI21" s="126"/>
      <c r="AJ21" s="122" t="str">
        <f t="shared" si="8"/>
        <v/>
      </c>
      <c r="AK21" s="83">
        <f t="shared" si="21"/>
        <v>19</v>
      </c>
      <c r="AL21" s="124">
        <v>8.8800000000000008</v>
      </c>
      <c r="AM21" s="126">
        <v>4.4178240740740747E-2</v>
      </c>
      <c r="AN21" s="122">
        <f t="shared" si="9"/>
        <v>4.9750271104437773E-3</v>
      </c>
      <c r="AO21" s="83">
        <f t="shared" si="22"/>
        <v>19</v>
      </c>
      <c r="AP21" s="124"/>
      <c r="AQ21" s="126"/>
      <c r="AR21" s="122" t="str">
        <f t="shared" si="10"/>
        <v/>
      </c>
      <c r="AS21" s="83">
        <f t="shared" si="23"/>
        <v>19</v>
      </c>
      <c r="AT21" s="124"/>
      <c r="AU21" s="126"/>
      <c r="AV21" s="122" t="str">
        <f t="shared" si="11"/>
        <v/>
      </c>
      <c r="AW21" s="84"/>
    </row>
    <row r="22" spans="1:49" s="85" customFormat="1" ht="11.25" x14ac:dyDescent="0.2">
      <c r="A22" s="81">
        <f t="shared" si="12"/>
        <v>20</v>
      </c>
      <c r="B22" s="124"/>
      <c r="C22" s="126"/>
      <c r="D22" s="122" t="str">
        <f t="shared" si="0"/>
        <v/>
      </c>
      <c r="E22" s="83">
        <f t="shared" si="13"/>
        <v>20</v>
      </c>
      <c r="F22" s="124"/>
      <c r="G22" s="126"/>
      <c r="H22" s="122" t="str">
        <f t="shared" si="1"/>
        <v/>
      </c>
      <c r="I22" s="83">
        <f t="shared" si="14"/>
        <v>20</v>
      </c>
      <c r="J22" s="124"/>
      <c r="K22" s="126"/>
      <c r="L22" s="122" t="str">
        <f t="shared" si="2"/>
        <v/>
      </c>
      <c r="M22" s="83">
        <f t="shared" si="15"/>
        <v>20</v>
      </c>
      <c r="N22" s="124"/>
      <c r="O22" s="126"/>
      <c r="P22" s="122" t="str">
        <f t="shared" si="3"/>
        <v/>
      </c>
      <c r="Q22" s="83">
        <f t="shared" si="16"/>
        <v>20</v>
      </c>
      <c r="R22" s="124">
        <v>3.54</v>
      </c>
      <c r="S22" s="126">
        <v>2.0833333333333332E-2</v>
      </c>
      <c r="T22" s="122">
        <f t="shared" si="4"/>
        <v>5.8851224105461392E-3</v>
      </c>
      <c r="U22" s="83">
        <f t="shared" si="17"/>
        <v>20</v>
      </c>
      <c r="V22" s="124">
        <v>3.54</v>
      </c>
      <c r="W22" s="126">
        <v>1.6111111111111111E-2</v>
      </c>
      <c r="X22" s="122">
        <f t="shared" si="5"/>
        <v>4.5511613308223476E-3</v>
      </c>
      <c r="Y22" s="83">
        <f t="shared" si="18"/>
        <v>20</v>
      </c>
      <c r="Z22" s="124"/>
      <c r="AA22" s="126"/>
      <c r="AB22" s="122" t="str">
        <f t="shared" si="6"/>
        <v/>
      </c>
      <c r="AC22" s="83">
        <f t="shared" si="19"/>
        <v>20</v>
      </c>
      <c r="AD22" s="124"/>
      <c r="AE22" s="126"/>
      <c r="AF22" s="122" t="str">
        <f t="shared" si="7"/>
        <v/>
      </c>
      <c r="AG22" s="83">
        <f t="shared" si="20"/>
        <v>20</v>
      </c>
      <c r="AH22" s="124"/>
      <c r="AI22" s="126"/>
      <c r="AJ22" s="122" t="str">
        <f t="shared" si="8"/>
        <v/>
      </c>
      <c r="AK22" s="83">
        <f t="shared" si="21"/>
        <v>20</v>
      </c>
      <c r="AL22" s="124"/>
      <c r="AM22" s="126"/>
      <c r="AN22" s="122" t="str">
        <f t="shared" si="9"/>
        <v/>
      </c>
      <c r="AO22" s="83">
        <f t="shared" si="22"/>
        <v>20</v>
      </c>
      <c r="AP22" s="124"/>
      <c r="AQ22" s="126"/>
      <c r="AR22" s="122" t="str">
        <f t="shared" si="10"/>
        <v/>
      </c>
      <c r="AS22" s="83">
        <f t="shared" si="23"/>
        <v>20</v>
      </c>
      <c r="AT22" s="124"/>
      <c r="AU22" s="126"/>
      <c r="AV22" s="122" t="str">
        <f t="shared" si="11"/>
        <v/>
      </c>
      <c r="AW22" s="84"/>
    </row>
    <row r="23" spans="1:49" s="85" customFormat="1" ht="11.25" x14ac:dyDescent="0.2">
      <c r="A23" s="81">
        <f t="shared" si="12"/>
        <v>21</v>
      </c>
      <c r="B23" s="124"/>
      <c r="C23" s="126"/>
      <c r="D23" s="122" t="str">
        <f t="shared" si="0"/>
        <v/>
      </c>
      <c r="E23" s="83">
        <f t="shared" si="13"/>
        <v>21</v>
      </c>
      <c r="F23" s="124"/>
      <c r="G23" s="126"/>
      <c r="H23" s="122" t="str">
        <f t="shared" si="1"/>
        <v/>
      </c>
      <c r="I23" s="83">
        <f t="shared" si="14"/>
        <v>21</v>
      </c>
      <c r="J23" s="124"/>
      <c r="K23" s="126"/>
      <c r="L23" s="122" t="str">
        <f t="shared" si="2"/>
        <v/>
      </c>
      <c r="M23" s="83">
        <f t="shared" si="15"/>
        <v>21</v>
      </c>
      <c r="N23" s="124">
        <v>5.68</v>
      </c>
      <c r="O23" s="126">
        <v>2.7777777777777776E-2</v>
      </c>
      <c r="P23" s="122">
        <f t="shared" si="3"/>
        <v>4.8904538341158063E-3</v>
      </c>
      <c r="Q23" s="83">
        <f t="shared" si="16"/>
        <v>21</v>
      </c>
      <c r="R23" s="124"/>
      <c r="S23" s="126"/>
      <c r="T23" s="122" t="str">
        <f t="shared" si="4"/>
        <v/>
      </c>
      <c r="U23" s="83">
        <f t="shared" si="17"/>
        <v>21</v>
      </c>
      <c r="V23" s="124">
        <v>3.5</v>
      </c>
      <c r="W23" s="126">
        <v>1.6666666666666666E-2</v>
      </c>
      <c r="X23" s="122">
        <f t="shared" si="5"/>
        <v>4.7619047619047615E-3</v>
      </c>
      <c r="Y23" s="83">
        <f t="shared" si="18"/>
        <v>21</v>
      </c>
      <c r="Z23" s="124"/>
      <c r="AA23" s="126"/>
      <c r="AB23" s="122" t="str">
        <f t="shared" si="6"/>
        <v/>
      </c>
      <c r="AC23" s="83">
        <f t="shared" si="19"/>
        <v>21</v>
      </c>
      <c r="AD23" s="124">
        <v>24.4</v>
      </c>
      <c r="AE23" s="126">
        <v>0.10975694444444445</v>
      </c>
      <c r="AF23" s="122">
        <f t="shared" si="7"/>
        <v>4.4982354280510024E-3</v>
      </c>
      <c r="AG23" s="83">
        <f t="shared" si="20"/>
        <v>21</v>
      </c>
      <c r="AH23" s="124">
        <v>4</v>
      </c>
      <c r="AI23" s="126">
        <v>1.2881944444444446E-2</v>
      </c>
      <c r="AJ23" s="122">
        <f t="shared" si="8"/>
        <v>3.2204861111111115E-3</v>
      </c>
      <c r="AK23" s="83">
        <f t="shared" si="21"/>
        <v>21</v>
      </c>
      <c r="AL23" s="124">
        <v>10</v>
      </c>
      <c r="AM23" s="126">
        <v>3.9351851851851853E-2</v>
      </c>
      <c r="AN23" s="122">
        <f t="shared" si="9"/>
        <v>3.9351851851851857E-3</v>
      </c>
      <c r="AO23" s="83">
        <f t="shared" si="22"/>
        <v>21</v>
      </c>
      <c r="AP23" s="124"/>
      <c r="AQ23" s="126"/>
      <c r="AR23" s="122" t="str">
        <f t="shared" si="10"/>
        <v/>
      </c>
      <c r="AS23" s="83">
        <f t="shared" si="23"/>
        <v>21</v>
      </c>
      <c r="AT23" s="124">
        <v>3.1</v>
      </c>
      <c r="AU23" s="126">
        <v>1.5972222222222224E-2</v>
      </c>
      <c r="AV23" s="122">
        <f t="shared" si="11"/>
        <v>5.1523297491039436E-3</v>
      </c>
      <c r="AW23" s="84"/>
    </row>
    <row r="24" spans="1:49" s="85" customFormat="1" ht="11.25" x14ac:dyDescent="0.2">
      <c r="A24" s="81">
        <f t="shared" si="12"/>
        <v>22</v>
      </c>
      <c r="B24" s="124">
        <v>11</v>
      </c>
      <c r="C24" s="126">
        <v>7.6388888888888895E-2</v>
      </c>
      <c r="D24" s="122">
        <f t="shared" si="0"/>
        <v>6.9444444444444449E-3</v>
      </c>
      <c r="E24" s="83">
        <f t="shared" si="13"/>
        <v>22</v>
      </c>
      <c r="F24" s="124">
        <v>21.1</v>
      </c>
      <c r="G24" s="126">
        <v>8.4849537037037029E-2</v>
      </c>
      <c r="H24" s="122">
        <f t="shared" si="1"/>
        <v>4.0213050728453567E-3</v>
      </c>
      <c r="I24" s="83">
        <f t="shared" si="14"/>
        <v>22</v>
      </c>
      <c r="J24" s="124"/>
      <c r="K24" s="126"/>
      <c r="L24" s="122" t="str">
        <f t="shared" si="2"/>
        <v/>
      </c>
      <c r="M24" s="83">
        <f t="shared" si="15"/>
        <v>22</v>
      </c>
      <c r="N24" s="124"/>
      <c r="O24" s="126"/>
      <c r="P24" s="122" t="str">
        <f t="shared" si="3"/>
        <v/>
      </c>
      <c r="Q24" s="83">
        <f t="shared" si="16"/>
        <v>22</v>
      </c>
      <c r="R24" s="124"/>
      <c r="S24" s="126"/>
      <c r="T24" s="122" t="str">
        <f t="shared" si="4"/>
        <v/>
      </c>
      <c r="U24" s="83">
        <f t="shared" si="17"/>
        <v>22</v>
      </c>
      <c r="V24" s="124">
        <v>5.8</v>
      </c>
      <c r="W24" s="126">
        <v>2.7777777777777776E-2</v>
      </c>
      <c r="X24" s="122">
        <f t="shared" si="5"/>
        <v>4.7892720306513406E-3</v>
      </c>
      <c r="Y24" s="83">
        <f t="shared" si="18"/>
        <v>22</v>
      </c>
      <c r="Z24" s="124">
        <v>4.6100000000000003</v>
      </c>
      <c r="AA24" s="126">
        <v>2.6388888888888889E-2</v>
      </c>
      <c r="AB24" s="122">
        <f t="shared" si="6"/>
        <v>5.724270908652687E-3</v>
      </c>
      <c r="AC24" s="83">
        <f t="shared" si="19"/>
        <v>22</v>
      </c>
      <c r="AD24" s="124"/>
      <c r="AE24" s="126"/>
      <c r="AF24" s="122" t="str">
        <f t="shared" si="7"/>
        <v/>
      </c>
      <c r="AG24" s="83">
        <f t="shared" si="20"/>
        <v>22</v>
      </c>
      <c r="AH24" s="124"/>
      <c r="AI24" s="126"/>
      <c r="AJ24" s="122" t="str">
        <f t="shared" si="8"/>
        <v/>
      </c>
      <c r="AK24" s="83">
        <f t="shared" si="21"/>
        <v>22</v>
      </c>
      <c r="AL24" s="124"/>
      <c r="AM24" s="126"/>
      <c r="AN24" s="122" t="str">
        <f t="shared" si="9"/>
        <v/>
      </c>
      <c r="AO24" s="83">
        <f t="shared" si="22"/>
        <v>22</v>
      </c>
      <c r="AP24" s="124">
        <v>3.68</v>
      </c>
      <c r="AQ24" s="126">
        <v>1.9444444444444445E-2</v>
      </c>
      <c r="AR24" s="122">
        <f t="shared" si="10"/>
        <v>5.283816425120773E-3</v>
      </c>
      <c r="AS24" s="83">
        <f t="shared" si="23"/>
        <v>22</v>
      </c>
      <c r="AT24" s="124">
        <v>3.54</v>
      </c>
      <c r="AU24" s="126">
        <v>1.6666666666666666E-2</v>
      </c>
      <c r="AV24" s="122">
        <f t="shared" si="11"/>
        <v>4.7080979284369112E-3</v>
      </c>
      <c r="AW24" s="84"/>
    </row>
    <row r="25" spans="1:49" s="85" customFormat="1" ht="11.25" x14ac:dyDescent="0.2">
      <c r="A25" s="81">
        <f t="shared" si="12"/>
        <v>23</v>
      </c>
      <c r="B25" s="124"/>
      <c r="C25" s="126"/>
      <c r="D25" s="122" t="str">
        <f t="shared" si="0"/>
        <v/>
      </c>
      <c r="E25" s="83">
        <f t="shared" si="13"/>
        <v>23</v>
      </c>
      <c r="F25" s="124"/>
      <c r="G25" s="126"/>
      <c r="H25" s="122" t="str">
        <f t="shared" si="1"/>
        <v/>
      </c>
      <c r="I25" s="83">
        <f t="shared" si="14"/>
        <v>23</v>
      </c>
      <c r="J25" s="124"/>
      <c r="K25" s="126"/>
      <c r="L25" s="122" t="str">
        <f t="shared" si="2"/>
        <v/>
      </c>
      <c r="M25" s="83">
        <f t="shared" si="15"/>
        <v>23</v>
      </c>
      <c r="N25" s="124"/>
      <c r="O25" s="126"/>
      <c r="P25" s="122" t="str">
        <f t="shared" si="3"/>
        <v/>
      </c>
      <c r="Q25" s="83">
        <f t="shared" si="16"/>
        <v>23</v>
      </c>
      <c r="R25" s="124"/>
      <c r="S25" s="126"/>
      <c r="T25" s="122" t="str">
        <f t="shared" si="4"/>
        <v/>
      </c>
      <c r="U25" s="83">
        <f t="shared" si="17"/>
        <v>23</v>
      </c>
      <c r="V25" s="124"/>
      <c r="W25" s="126"/>
      <c r="X25" s="122" t="str">
        <f t="shared" si="5"/>
        <v/>
      </c>
      <c r="Y25" s="83">
        <f t="shared" si="18"/>
        <v>23</v>
      </c>
      <c r="Z25" s="124"/>
      <c r="AA25" s="126"/>
      <c r="AB25" s="122" t="str">
        <f t="shared" si="6"/>
        <v/>
      </c>
      <c r="AC25" s="83">
        <f t="shared" si="19"/>
        <v>23</v>
      </c>
      <c r="AD25" s="124"/>
      <c r="AE25" s="126"/>
      <c r="AF25" s="122" t="str">
        <f t="shared" si="7"/>
        <v/>
      </c>
      <c r="AG25" s="83">
        <f t="shared" si="20"/>
        <v>23</v>
      </c>
      <c r="AH25" s="124"/>
      <c r="AI25" s="126"/>
      <c r="AJ25" s="122" t="str">
        <f t="shared" si="8"/>
        <v/>
      </c>
      <c r="AK25" s="83">
        <f t="shared" si="21"/>
        <v>23</v>
      </c>
      <c r="AL25" s="124">
        <v>9.6199999999999992</v>
      </c>
      <c r="AM25" s="126">
        <v>4.1666666666666664E-2</v>
      </c>
      <c r="AN25" s="122">
        <f t="shared" si="9"/>
        <v>4.3312543312543318E-3</v>
      </c>
      <c r="AO25" s="83">
        <f t="shared" si="22"/>
        <v>23</v>
      </c>
      <c r="AP25" s="124"/>
      <c r="AQ25" s="126"/>
      <c r="AR25" s="122" t="str">
        <f t="shared" si="10"/>
        <v/>
      </c>
      <c r="AS25" s="83">
        <f t="shared" si="23"/>
        <v>23</v>
      </c>
      <c r="AT25" s="124"/>
      <c r="AU25" s="126"/>
      <c r="AV25" s="122" t="str">
        <f t="shared" si="11"/>
        <v/>
      </c>
      <c r="AW25" s="84"/>
    </row>
    <row r="26" spans="1:49" s="85" customFormat="1" ht="11.25" x14ac:dyDescent="0.2">
      <c r="A26" s="81">
        <f t="shared" si="12"/>
        <v>24</v>
      </c>
      <c r="B26" s="124"/>
      <c r="C26" s="126"/>
      <c r="D26" s="122" t="str">
        <f t="shared" si="0"/>
        <v/>
      </c>
      <c r="E26" s="83">
        <f t="shared" si="13"/>
        <v>24</v>
      </c>
      <c r="F26" s="124"/>
      <c r="G26" s="126"/>
      <c r="H26" s="122" t="str">
        <f t="shared" si="1"/>
        <v/>
      </c>
      <c r="I26" s="83">
        <f t="shared" si="14"/>
        <v>24</v>
      </c>
      <c r="J26" s="124"/>
      <c r="K26" s="126"/>
      <c r="L26" s="122" t="str">
        <f t="shared" si="2"/>
        <v/>
      </c>
      <c r="M26" s="83">
        <f t="shared" si="15"/>
        <v>24</v>
      </c>
      <c r="N26" s="124"/>
      <c r="O26" s="126"/>
      <c r="P26" s="122" t="str">
        <f t="shared" si="3"/>
        <v/>
      </c>
      <c r="Q26" s="83">
        <f t="shared" si="16"/>
        <v>24</v>
      </c>
      <c r="R26" s="124"/>
      <c r="S26" s="126"/>
      <c r="T26" s="122" t="str">
        <f t="shared" si="4"/>
        <v/>
      </c>
      <c r="U26" s="83">
        <f t="shared" si="17"/>
        <v>24</v>
      </c>
      <c r="V26" s="124"/>
      <c r="W26" s="126"/>
      <c r="X26" s="122" t="str">
        <f t="shared" si="5"/>
        <v/>
      </c>
      <c r="Y26" s="83">
        <f t="shared" si="18"/>
        <v>24</v>
      </c>
      <c r="Z26" s="124"/>
      <c r="AA26" s="126"/>
      <c r="AB26" s="122" t="str">
        <f t="shared" si="6"/>
        <v/>
      </c>
      <c r="AC26" s="83">
        <f t="shared" si="19"/>
        <v>24</v>
      </c>
      <c r="AD26" s="124"/>
      <c r="AE26" s="126"/>
      <c r="AF26" s="122" t="str">
        <f t="shared" si="7"/>
        <v/>
      </c>
      <c r="AG26" s="83">
        <f t="shared" si="20"/>
        <v>24</v>
      </c>
      <c r="AH26" s="124">
        <v>9.7200000000000006</v>
      </c>
      <c r="AI26" s="126">
        <v>4.9490740740740745E-2</v>
      </c>
      <c r="AJ26" s="122">
        <f t="shared" si="8"/>
        <v>5.0916399939033687E-3</v>
      </c>
      <c r="AK26" s="83">
        <f t="shared" si="21"/>
        <v>24</v>
      </c>
      <c r="AL26" s="124">
        <v>6.28</v>
      </c>
      <c r="AM26" s="126">
        <v>2.8425925925925924E-2</v>
      </c>
      <c r="AN26" s="122">
        <f t="shared" si="9"/>
        <v>4.5264213257843822E-3</v>
      </c>
      <c r="AO26" s="83">
        <f t="shared" si="22"/>
        <v>24</v>
      </c>
      <c r="AP26" s="124"/>
      <c r="AQ26" s="126"/>
      <c r="AR26" s="122" t="str">
        <f t="shared" si="10"/>
        <v/>
      </c>
      <c r="AS26" s="83">
        <f t="shared" si="23"/>
        <v>24</v>
      </c>
      <c r="AT26" s="124"/>
      <c r="AU26" s="126"/>
      <c r="AV26" s="122" t="str">
        <f t="shared" si="11"/>
        <v/>
      </c>
      <c r="AW26" s="84"/>
    </row>
    <row r="27" spans="1:49" s="85" customFormat="1" ht="11.25" x14ac:dyDescent="0.2">
      <c r="A27" s="81">
        <f t="shared" si="12"/>
        <v>25</v>
      </c>
      <c r="B27" s="124">
        <v>3.54</v>
      </c>
      <c r="C27" s="126">
        <v>2.0833333333333332E-2</v>
      </c>
      <c r="D27" s="122">
        <f t="shared" si="0"/>
        <v>5.8851224105461392E-3</v>
      </c>
      <c r="E27" s="83">
        <f t="shared" si="13"/>
        <v>25</v>
      </c>
      <c r="F27" s="124"/>
      <c r="G27" s="126"/>
      <c r="H27" s="122" t="str">
        <f t="shared" si="1"/>
        <v/>
      </c>
      <c r="I27" s="83">
        <f t="shared" si="14"/>
        <v>25</v>
      </c>
      <c r="J27" s="124"/>
      <c r="K27" s="126"/>
      <c r="L27" s="122" t="str">
        <f t="shared" si="2"/>
        <v/>
      </c>
      <c r="M27" s="83">
        <f t="shared" si="15"/>
        <v>25</v>
      </c>
      <c r="N27" s="124"/>
      <c r="O27" s="126"/>
      <c r="P27" s="122" t="str">
        <f t="shared" si="3"/>
        <v/>
      </c>
      <c r="Q27" s="83">
        <f t="shared" si="16"/>
        <v>25</v>
      </c>
      <c r="R27" s="124"/>
      <c r="S27" s="126"/>
      <c r="T27" s="122" t="str">
        <f t="shared" si="4"/>
        <v/>
      </c>
      <c r="U27" s="83">
        <f t="shared" si="17"/>
        <v>25</v>
      </c>
      <c r="V27" s="124"/>
      <c r="W27" s="126"/>
      <c r="X27" s="122" t="str">
        <f t="shared" si="5"/>
        <v/>
      </c>
      <c r="Y27" s="83">
        <f t="shared" si="18"/>
        <v>25</v>
      </c>
      <c r="Z27" s="124"/>
      <c r="AA27" s="126"/>
      <c r="AB27" s="122" t="str">
        <f t="shared" si="6"/>
        <v/>
      </c>
      <c r="AC27" s="83">
        <f t="shared" si="19"/>
        <v>25</v>
      </c>
      <c r="AD27" s="124">
        <v>7.8</v>
      </c>
      <c r="AE27" s="126">
        <v>4.4791666666666667E-2</v>
      </c>
      <c r="AF27" s="122">
        <f t="shared" si="7"/>
        <v>5.7425213675213679E-3</v>
      </c>
      <c r="AG27" s="83">
        <f t="shared" si="20"/>
        <v>25</v>
      </c>
      <c r="AH27" s="124">
        <v>7</v>
      </c>
      <c r="AI27" s="126">
        <v>2.5706018518518517E-2</v>
      </c>
      <c r="AJ27" s="122">
        <f t="shared" si="8"/>
        <v>3.6722883597883594E-3</v>
      </c>
      <c r="AK27" s="83">
        <f t="shared" si="21"/>
        <v>25</v>
      </c>
      <c r="AL27" s="124"/>
      <c r="AM27" s="126"/>
      <c r="AN27" s="122" t="str">
        <f t="shared" si="9"/>
        <v/>
      </c>
      <c r="AO27" s="83">
        <f t="shared" si="22"/>
        <v>25</v>
      </c>
      <c r="AP27" s="124">
        <v>3.5</v>
      </c>
      <c r="AQ27" s="126">
        <v>1.7361111111111112E-2</v>
      </c>
      <c r="AR27" s="122">
        <f t="shared" si="10"/>
        <v>4.9603174603174609E-3</v>
      </c>
      <c r="AS27" s="83">
        <f t="shared" si="23"/>
        <v>25</v>
      </c>
      <c r="AT27" s="124"/>
      <c r="AU27" s="126"/>
      <c r="AV27" s="122" t="str">
        <f t="shared" si="11"/>
        <v/>
      </c>
      <c r="AW27" s="84"/>
    </row>
    <row r="28" spans="1:49" s="85" customFormat="1" ht="11.25" x14ac:dyDescent="0.2">
      <c r="A28" s="81">
        <f t="shared" si="12"/>
        <v>26</v>
      </c>
      <c r="B28" s="124"/>
      <c r="C28" s="126"/>
      <c r="D28" s="122" t="str">
        <f t="shared" si="0"/>
        <v/>
      </c>
      <c r="E28" s="83">
        <f t="shared" si="13"/>
        <v>26</v>
      </c>
      <c r="F28" s="124">
        <v>5.4</v>
      </c>
      <c r="G28" s="126">
        <v>3.125E-2</v>
      </c>
      <c r="H28" s="122">
        <f t="shared" si="1"/>
        <v>5.7870370370370367E-3</v>
      </c>
      <c r="I28" s="83">
        <f t="shared" si="14"/>
        <v>26</v>
      </c>
      <c r="J28" s="124">
        <v>12</v>
      </c>
      <c r="K28" s="126">
        <v>5.5555555555555552E-2</v>
      </c>
      <c r="L28" s="122">
        <f t="shared" si="2"/>
        <v>4.6296296296296294E-3</v>
      </c>
      <c r="M28" s="83">
        <f t="shared" si="15"/>
        <v>26</v>
      </c>
      <c r="N28" s="124">
        <v>8.8000000000000007</v>
      </c>
      <c r="O28" s="126">
        <v>4.8564814814814818E-2</v>
      </c>
      <c r="P28" s="122">
        <f t="shared" si="3"/>
        <v>5.5187289562289559E-3</v>
      </c>
      <c r="Q28" s="83">
        <f t="shared" si="16"/>
        <v>26</v>
      </c>
      <c r="R28" s="124">
        <v>3.1</v>
      </c>
      <c r="S28" s="126">
        <v>1.8055555555555557E-2</v>
      </c>
      <c r="T28" s="122">
        <f t="shared" si="4"/>
        <v>5.8243727598566311E-3</v>
      </c>
      <c r="U28" s="83">
        <f t="shared" si="17"/>
        <v>26</v>
      </c>
      <c r="V28" s="124">
        <v>3.54</v>
      </c>
      <c r="W28" s="126">
        <v>1.6666666666666666E-2</v>
      </c>
      <c r="X28" s="122">
        <f t="shared" si="5"/>
        <v>4.7080979284369112E-3</v>
      </c>
      <c r="Y28" s="83">
        <f t="shared" si="18"/>
        <v>26</v>
      </c>
      <c r="Z28" s="124"/>
      <c r="AA28" s="126"/>
      <c r="AB28" s="122" t="str">
        <f t="shared" si="6"/>
        <v/>
      </c>
      <c r="AC28" s="83">
        <f t="shared" si="19"/>
        <v>26</v>
      </c>
      <c r="AD28" s="124">
        <v>6</v>
      </c>
      <c r="AE28" s="126">
        <v>2.224537037037037E-2</v>
      </c>
      <c r="AF28" s="122">
        <f t="shared" si="7"/>
        <v>3.7075617283950616E-3</v>
      </c>
      <c r="AG28" s="83">
        <f t="shared" si="20"/>
        <v>26</v>
      </c>
      <c r="AH28" s="124">
        <v>16</v>
      </c>
      <c r="AI28" s="126">
        <v>7.946759259259259E-2</v>
      </c>
      <c r="AJ28" s="122">
        <f t="shared" si="8"/>
        <v>4.9667245370370369E-3</v>
      </c>
      <c r="AK28" s="83">
        <f t="shared" si="21"/>
        <v>26</v>
      </c>
      <c r="AL28" s="124"/>
      <c r="AM28" s="126"/>
      <c r="AN28" s="122" t="str">
        <f t="shared" si="9"/>
        <v/>
      </c>
      <c r="AO28" s="83">
        <f t="shared" si="22"/>
        <v>26</v>
      </c>
      <c r="AP28" s="124"/>
      <c r="AQ28" s="126"/>
      <c r="AR28" s="122" t="str">
        <f t="shared" si="10"/>
        <v/>
      </c>
      <c r="AS28" s="83">
        <f t="shared" si="23"/>
        <v>26</v>
      </c>
      <c r="AT28" s="124">
        <v>3.5</v>
      </c>
      <c r="AU28" s="126">
        <v>1.6666666666666666E-2</v>
      </c>
      <c r="AV28" s="122">
        <f t="shared" si="11"/>
        <v>4.7619047619047615E-3</v>
      </c>
      <c r="AW28" s="84"/>
    </row>
    <row r="29" spans="1:49" s="85" customFormat="1" ht="11.25" x14ac:dyDescent="0.2">
      <c r="A29" s="81">
        <f t="shared" si="12"/>
        <v>27</v>
      </c>
      <c r="B29" s="124">
        <v>5.4</v>
      </c>
      <c r="C29" s="126">
        <v>3.1203703703703702E-2</v>
      </c>
      <c r="D29" s="122">
        <f t="shared" si="0"/>
        <v>5.7784636488340188E-3</v>
      </c>
      <c r="E29" s="83">
        <f t="shared" si="13"/>
        <v>27</v>
      </c>
      <c r="F29" s="124">
        <v>27.44</v>
      </c>
      <c r="G29" s="126">
        <v>0.16666666666666666</v>
      </c>
      <c r="H29" s="122">
        <f t="shared" si="1"/>
        <v>6.0738581146744406E-3</v>
      </c>
      <c r="I29" s="83">
        <f t="shared" si="14"/>
        <v>27</v>
      </c>
      <c r="J29" s="124"/>
      <c r="K29" s="126"/>
      <c r="L29" s="122" t="str">
        <f t="shared" si="2"/>
        <v/>
      </c>
      <c r="M29" s="83">
        <f t="shared" si="15"/>
        <v>27</v>
      </c>
      <c r="N29" s="124">
        <v>6.5</v>
      </c>
      <c r="O29" s="126">
        <v>3.125E-2</v>
      </c>
      <c r="P29" s="122">
        <f t="shared" si="3"/>
        <v>4.807692307692308E-3</v>
      </c>
      <c r="Q29" s="83">
        <f t="shared" si="16"/>
        <v>27</v>
      </c>
      <c r="R29" s="124"/>
      <c r="S29" s="126"/>
      <c r="T29" s="122" t="str">
        <f t="shared" si="4"/>
        <v/>
      </c>
      <c r="U29" s="83">
        <f t="shared" si="17"/>
        <v>27</v>
      </c>
      <c r="V29" s="124"/>
      <c r="W29" s="126"/>
      <c r="X29" s="122" t="str">
        <f t="shared" si="5"/>
        <v/>
      </c>
      <c r="Y29" s="83">
        <f t="shared" si="18"/>
        <v>27</v>
      </c>
      <c r="Z29" s="124">
        <v>5.54</v>
      </c>
      <c r="AA29" s="126">
        <v>2.9166666666666664E-2</v>
      </c>
      <c r="AB29" s="122">
        <f t="shared" si="6"/>
        <v>5.2647412755716001E-3</v>
      </c>
      <c r="AC29" s="83">
        <f t="shared" si="19"/>
        <v>27</v>
      </c>
      <c r="AD29" s="124"/>
      <c r="AE29" s="126"/>
      <c r="AF29" s="122" t="str">
        <f t="shared" si="7"/>
        <v/>
      </c>
      <c r="AG29" s="83">
        <f t="shared" si="20"/>
        <v>27</v>
      </c>
      <c r="AH29" s="124"/>
      <c r="AI29" s="126"/>
      <c r="AJ29" s="122" t="str">
        <f t="shared" si="8"/>
        <v/>
      </c>
      <c r="AK29" s="83">
        <f t="shared" si="21"/>
        <v>27</v>
      </c>
      <c r="AL29" s="124">
        <v>7</v>
      </c>
      <c r="AM29" s="126">
        <v>2.9618055555555554E-2</v>
      </c>
      <c r="AN29" s="122">
        <f t="shared" si="9"/>
        <v>4.231150793650793E-3</v>
      </c>
      <c r="AO29" s="83">
        <f t="shared" si="22"/>
        <v>27</v>
      </c>
      <c r="AP29" s="124"/>
      <c r="AQ29" s="126"/>
      <c r="AR29" s="122" t="str">
        <f t="shared" si="10"/>
        <v/>
      </c>
      <c r="AS29" s="83">
        <f t="shared" si="23"/>
        <v>27</v>
      </c>
      <c r="AT29" s="124">
        <v>3.1</v>
      </c>
      <c r="AU29" s="126">
        <v>1.5972222222222224E-2</v>
      </c>
      <c r="AV29" s="122">
        <f t="shared" si="11"/>
        <v>5.1523297491039436E-3</v>
      </c>
      <c r="AW29" s="84"/>
    </row>
    <row r="30" spans="1:49" s="85" customFormat="1" ht="11.25" x14ac:dyDescent="0.2">
      <c r="A30" s="81">
        <f t="shared" si="12"/>
        <v>28</v>
      </c>
      <c r="B30" s="124"/>
      <c r="C30" s="126"/>
      <c r="D30" s="122" t="str">
        <f t="shared" si="0"/>
        <v/>
      </c>
      <c r="E30" s="83">
        <f t="shared" si="13"/>
        <v>28</v>
      </c>
      <c r="F30" s="124"/>
      <c r="G30" s="126"/>
      <c r="H30" s="122" t="str">
        <f t="shared" si="1"/>
        <v/>
      </c>
      <c r="I30" s="83">
        <f t="shared" si="14"/>
        <v>28</v>
      </c>
      <c r="J30" s="124">
        <v>17.079999999999998</v>
      </c>
      <c r="K30" s="126">
        <v>9.976851851851852E-2</v>
      </c>
      <c r="L30" s="122">
        <f t="shared" si="2"/>
        <v>5.8412481568219281E-3</v>
      </c>
      <c r="M30" s="83">
        <f t="shared" si="15"/>
        <v>28</v>
      </c>
      <c r="N30" s="124"/>
      <c r="O30" s="126"/>
      <c r="P30" s="122" t="str">
        <f t="shared" si="3"/>
        <v/>
      </c>
      <c r="Q30" s="83">
        <f t="shared" si="16"/>
        <v>28</v>
      </c>
      <c r="R30" s="124"/>
      <c r="S30" s="126"/>
      <c r="T30" s="122" t="str">
        <f t="shared" si="4"/>
        <v/>
      </c>
      <c r="U30" s="83">
        <f t="shared" si="17"/>
        <v>28</v>
      </c>
      <c r="V30" s="124">
        <v>3.4</v>
      </c>
      <c r="W30" s="126">
        <v>1.5972222222222224E-2</v>
      </c>
      <c r="X30" s="122">
        <f t="shared" si="5"/>
        <v>4.6977124183006543E-3</v>
      </c>
      <c r="Y30" s="83">
        <f t="shared" si="18"/>
        <v>28</v>
      </c>
      <c r="Z30" s="124">
        <v>7.54</v>
      </c>
      <c r="AA30" s="126">
        <v>4.1250000000000002E-2</v>
      </c>
      <c r="AB30" s="122">
        <f t="shared" si="6"/>
        <v>5.4708222811671089E-3</v>
      </c>
      <c r="AC30" s="83">
        <f t="shared" si="19"/>
        <v>28</v>
      </c>
      <c r="AD30" s="124">
        <v>21.1</v>
      </c>
      <c r="AE30" s="126">
        <v>9.5358796296296289E-2</v>
      </c>
      <c r="AF30" s="122">
        <f t="shared" si="7"/>
        <v>4.5193742320519563E-3</v>
      </c>
      <c r="AG30" s="83">
        <f t="shared" si="20"/>
        <v>28</v>
      </c>
      <c r="AH30" s="124"/>
      <c r="AI30" s="126"/>
      <c r="AJ30" s="122" t="str">
        <f t="shared" si="8"/>
        <v/>
      </c>
      <c r="AK30" s="83">
        <f t="shared" si="21"/>
        <v>28</v>
      </c>
      <c r="AL30" s="124"/>
      <c r="AM30" s="126"/>
      <c r="AN30" s="122" t="str">
        <f t="shared" si="9"/>
        <v/>
      </c>
      <c r="AO30" s="83">
        <f t="shared" si="22"/>
        <v>28</v>
      </c>
      <c r="AP30" s="124"/>
      <c r="AQ30" s="126"/>
      <c r="AR30" s="122" t="str">
        <f t="shared" si="10"/>
        <v/>
      </c>
      <c r="AS30" s="83">
        <f t="shared" si="23"/>
        <v>28</v>
      </c>
      <c r="AT30" s="124">
        <v>3.2</v>
      </c>
      <c r="AU30" s="126">
        <v>1.6319444444444445E-2</v>
      </c>
      <c r="AV30" s="122">
        <f t="shared" si="11"/>
        <v>5.099826388888889E-3</v>
      </c>
      <c r="AW30" s="84"/>
    </row>
    <row r="31" spans="1:49" s="85" customFormat="1" ht="11.25" x14ac:dyDescent="0.2">
      <c r="A31" s="81">
        <f t="shared" si="12"/>
        <v>29</v>
      </c>
      <c r="B31" s="124"/>
      <c r="C31" s="126"/>
      <c r="D31" s="122" t="str">
        <f t="shared" si="0"/>
        <v/>
      </c>
      <c r="E31" s="83"/>
      <c r="F31" s="124"/>
      <c r="G31" s="126"/>
      <c r="H31" s="122" t="str">
        <f t="shared" si="1"/>
        <v/>
      </c>
      <c r="I31" s="83">
        <f t="shared" si="14"/>
        <v>29</v>
      </c>
      <c r="J31" s="124"/>
      <c r="K31" s="126"/>
      <c r="L31" s="122" t="str">
        <f t="shared" si="2"/>
        <v/>
      </c>
      <c r="M31" s="83">
        <f t="shared" si="15"/>
        <v>29</v>
      </c>
      <c r="N31" s="124"/>
      <c r="O31" s="126"/>
      <c r="P31" s="122" t="str">
        <f t="shared" si="3"/>
        <v/>
      </c>
      <c r="Q31" s="83">
        <f t="shared" si="16"/>
        <v>29</v>
      </c>
      <c r="R31" s="124"/>
      <c r="S31" s="126"/>
      <c r="T31" s="122" t="str">
        <f t="shared" si="4"/>
        <v/>
      </c>
      <c r="U31" s="83">
        <f t="shared" si="17"/>
        <v>29</v>
      </c>
      <c r="V31" s="124">
        <v>5.8</v>
      </c>
      <c r="W31" s="126">
        <v>2.7777777777777776E-2</v>
      </c>
      <c r="X31" s="122">
        <f t="shared" si="5"/>
        <v>4.7892720306513406E-3</v>
      </c>
      <c r="Y31" s="83">
        <f t="shared" si="18"/>
        <v>29</v>
      </c>
      <c r="Z31" s="124"/>
      <c r="AA31" s="126"/>
      <c r="AB31" s="122" t="str">
        <f t="shared" si="6"/>
        <v/>
      </c>
      <c r="AC31" s="83">
        <f t="shared" si="19"/>
        <v>29</v>
      </c>
      <c r="AD31" s="124">
        <v>3.4</v>
      </c>
      <c r="AE31" s="126">
        <v>1.7361111111111112E-2</v>
      </c>
      <c r="AF31" s="122">
        <f t="shared" si="7"/>
        <v>5.1062091503267975E-3</v>
      </c>
      <c r="AG31" s="83">
        <f t="shared" si="20"/>
        <v>29</v>
      </c>
      <c r="AH31" s="124"/>
      <c r="AI31" s="126"/>
      <c r="AJ31" s="122" t="str">
        <f t="shared" si="8"/>
        <v/>
      </c>
      <c r="AK31" s="83">
        <f t="shared" si="21"/>
        <v>29</v>
      </c>
      <c r="AL31" s="124">
        <v>3.1</v>
      </c>
      <c r="AM31" s="126">
        <v>1.5509259259259257E-2</v>
      </c>
      <c r="AN31" s="122">
        <f t="shared" si="9"/>
        <v>5.0029868578255667E-3</v>
      </c>
      <c r="AO31" s="83">
        <f t="shared" si="22"/>
        <v>29</v>
      </c>
      <c r="AP31" s="124"/>
      <c r="AQ31" s="126"/>
      <c r="AR31" s="122" t="str">
        <f t="shared" si="10"/>
        <v/>
      </c>
      <c r="AS31" s="83">
        <f t="shared" si="23"/>
        <v>29</v>
      </c>
      <c r="AT31" s="124">
        <v>3.05</v>
      </c>
      <c r="AU31" s="126">
        <v>1.5972222222222224E-2</v>
      </c>
      <c r="AV31" s="122">
        <f t="shared" si="11"/>
        <v>5.2367941712204019E-3</v>
      </c>
      <c r="AW31" s="84"/>
    </row>
    <row r="32" spans="1:49" s="85" customFormat="1" ht="11.25" x14ac:dyDescent="0.2">
      <c r="A32" s="81">
        <f t="shared" si="12"/>
        <v>30</v>
      </c>
      <c r="B32" s="124"/>
      <c r="C32" s="126"/>
      <c r="D32" s="122" t="str">
        <f t="shared" si="0"/>
        <v/>
      </c>
      <c r="E32" s="83"/>
      <c r="F32" s="124"/>
      <c r="G32" s="126"/>
      <c r="H32" s="122" t="str">
        <f t="shared" si="1"/>
        <v/>
      </c>
      <c r="I32" s="83">
        <f t="shared" si="14"/>
        <v>30</v>
      </c>
      <c r="J32" s="124"/>
      <c r="K32" s="126"/>
      <c r="L32" s="122" t="str">
        <f t="shared" si="2"/>
        <v/>
      </c>
      <c r="M32" s="83">
        <f t="shared" si="15"/>
        <v>30</v>
      </c>
      <c r="N32" s="124"/>
      <c r="O32" s="126"/>
      <c r="P32" s="122" t="str">
        <f t="shared" si="3"/>
        <v/>
      </c>
      <c r="Q32" s="83">
        <f t="shared" si="16"/>
        <v>30</v>
      </c>
      <c r="R32" s="124">
        <v>5.8</v>
      </c>
      <c r="S32" s="126">
        <v>2.7777777777777776E-2</v>
      </c>
      <c r="T32" s="122">
        <f t="shared" si="4"/>
        <v>4.7892720306513406E-3</v>
      </c>
      <c r="U32" s="83">
        <f t="shared" si="17"/>
        <v>30</v>
      </c>
      <c r="V32" s="124">
        <v>3.4</v>
      </c>
      <c r="W32" s="126">
        <v>1.5972222222222224E-2</v>
      </c>
      <c r="X32" s="122">
        <f t="shared" si="5"/>
        <v>4.6977124183006543E-3</v>
      </c>
      <c r="Y32" s="83">
        <f t="shared" si="18"/>
        <v>30</v>
      </c>
      <c r="Z32" s="124"/>
      <c r="AA32" s="126"/>
      <c r="AB32" s="122" t="str">
        <f t="shared" si="6"/>
        <v/>
      </c>
      <c r="AC32" s="83">
        <f t="shared" si="19"/>
        <v>30</v>
      </c>
      <c r="AD32" s="124">
        <v>6</v>
      </c>
      <c r="AE32" s="126">
        <v>3.125E-2</v>
      </c>
      <c r="AF32" s="122">
        <f t="shared" si="7"/>
        <v>5.208333333333333E-3</v>
      </c>
      <c r="AG32" s="83">
        <f t="shared" si="20"/>
        <v>30</v>
      </c>
      <c r="AH32" s="124"/>
      <c r="AI32" s="126"/>
      <c r="AJ32" s="122" t="str">
        <f t="shared" si="8"/>
        <v/>
      </c>
      <c r="AK32" s="83">
        <f t="shared" si="21"/>
        <v>30</v>
      </c>
      <c r="AL32" s="124"/>
      <c r="AM32" s="126"/>
      <c r="AN32" s="122" t="str">
        <f t="shared" si="9"/>
        <v/>
      </c>
      <c r="AO32" s="83">
        <f t="shared" si="22"/>
        <v>30</v>
      </c>
      <c r="AP32" s="124"/>
      <c r="AQ32" s="126"/>
      <c r="AR32" s="122" t="str">
        <f t="shared" si="10"/>
        <v/>
      </c>
      <c r="AS32" s="83">
        <f t="shared" si="23"/>
        <v>30</v>
      </c>
      <c r="AT32" s="124"/>
      <c r="AU32" s="126"/>
      <c r="AV32" s="122" t="str">
        <f t="shared" si="11"/>
        <v/>
      </c>
      <c r="AW32" s="84"/>
    </row>
    <row r="33" spans="1:49" s="85" customFormat="1" ht="11.25" x14ac:dyDescent="0.2">
      <c r="A33" s="86">
        <f t="shared" si="12"/>
        <v>31</v>
      </c>
      <c r="B33" s="125">
        <v>10</v>
      </c>
      <c r="C33" s="127">
        <v>6.25E-2</v>
      </c>
      <c r="D33" s="123">
        <f t="shared" si="0"/>
        <v>6.2500000000000003E-3</v>
      </c>
      <c r="E33" s="87"/>
      <c r="F33" s="125"/>
      <c r="G33" s="127"/>
      <c r="H33" s="123" t="str">
        <f t="shared" si="1"/>
        <v/>
      </c>
      <c r="I33" s="87">
        <f t="shared" si="14"/>
        <v>31</v>
      </c>
      <c r="J33" s="125">
        <v>5.68</v>
      </c>
      <c r="K33" s="127">
        <v>3.0555555555555555E-2</v>
      </c>
      <c r="L33" s="123">
        <f t="shared" si="2"/>
        <v>5.379499217527387E-3</v>
      </c>
      <c r="M33" s="87"/>
      <c r="N33" s="125"/>
      <c r="O33" s="127"/>
      <c r="P33" s="123" t="str">
        <f t="shared" si="3"/>
        <v/>
      </c>
      <c r="Q33" s="87">
        <f t="shared" si="16"/>
        <v>31</v>
      </c>
      <c r="R33" s="125"/>
      <c r="S33" s="127"/>
      <c r="T33" s="123" t="str">
        <f t="shared" si="4"/>
        <v/>
      </c>
      <c r="U33" s="87"/>
      <c r="V33" s="125"/>
      <c r="W33" s="127"/>
      <c r="X33" s="123" t="str">
        <f t="shared" si="5"/>
        <v/>
      </c>
      <c r="Y33" s="87">
        <f t="shared" si="18"/>
        <v>31</v>
      </c>
      <c r="Z33" s="125"/>
      <c r="AA33" s="127"/>
      <c r="AB33" s="123" t="str">
        <f t="shared" si="6"/>
        <v/>
      </c>
      <c r="AC33" s="87">
        <f t="shared" si="19"/>
        <v>31</v>
      </c>
      <c r="AD33" s="125"/>
      <c r="AE33" s="127"/>
      <c r="AF33" s="123" t="str">
        <f t="shared" si="7"/>
        <v/>
      </c>
      <c r="AG33" s="87"/>
      <c r="AH33" s="125"/>
      <c r="AI33" s="127"/>
      <c r="AJ33" s="123" t="str">
        <f t="shared" si="8"/>
        <v/>
      </c>
      <c r="AK33" s="87">
        <f t="shared" si="21"/>
        <v>31</v>
      </c>
      <c r="AL33" s="125">
        <v>42.195</v>
      </c>
      <c r="AM33" s="127">
        <v>0.16850694444444445</v>
      </c>
      <c r="AN33" s="123">
        <f t="shared" si="9"/>
        <v>3.9935287224658004E-3</v>
      </c>
      <c r="AO33" s="87"/>
      <c r="AP33" s="125"/>
      <c r="AQ33" s="127"/>
      <c r="AR33" s="123" t="str">
        <f t="shared" si="10"/>
        <v/>
      </c>
      <c r="AS33" s="87">
        <f t="shared" si="23"/>
        <v>31</v>
      </c>
      <c r="AT33" s="125">
        <v>3.1</v>
      </c>
      <c r="AU33" s="127">
        <v>1.5972222222222224E-2</v>
      </c>
      <c r="AV33" s="123">
        <f t="shared" si="11"/>
        <v>5.1523297491039436E-3</v>
      </c>
      <c r="AW33" s="84"/>
    </row>
    <row r="34" spans="1:49" s="85" customFormat="1" ht="11.25" x14ac:dyDescent="0.2">
      <c r="A34" s="88" t="s">
        <v>130</v>
      </c>
      <c r="B34" s="89">
        <f>SUM(B3:B33)</f>
        <v>90.840000000000018</v>
      </c>
      <c r="C34" s="137">
        <f>SUM(C3:C33)</f>
        <v>0.5116087962962963</v>
      </c>
      <c r="D34" s="129">
        <f>IF(MIN(D3:D33)=0,"",MIN(D3:D33))</f>
        <v>3.6759259259259254E-3</v>
      </c>
      <c r="E34" s="90"/>
      <c r="F34" s="89">
        <f>SUM(F3:F33)</f>
        <v>120.87</v>
      </c>
      <c r="G34" s="137">
        <f>SUM(G3:G33)</f>
        <v>0.6601041666666666</v>
      </c>
      <c r="H34" s="129">
        <f>IF(MIN(H3:H33)=0,"",MIN(H3:H33))</f>
        <v>3.7060185185185191E-3</v>
      </c>
      <c r="I34" s="90"/>
      <c r="J34" s="89">
        <f>SUM(J3:J33)</f>
        <v>110.66749999999999</v>
      </c>
      <c r="K34" s="137">
        <f>SUM(K3:K33)</f>
        <v>0.52787037037037043</v>
      </c>
      <c r="L34" s="129">
        <f>IF(MIN(L3:L33)=0,"",MIN(L3:L33))</f>
        <v>3.415030743505681E-3</v>
      </c>
      <c r="M34" s="91"/>
      <c r="N34" s="89">
        <f>SUM(N3:N33)</f>
        <v>89.76</v>
      </c>
      <c r="O34" s="137">
        <f>SUM(O3:O33)</f>
        <v>0.49960648148148151</v>
      </c>
      <c r="P34" s="129">
        <f>IF(MIN(P3:P33)=0,"",MIN(P3:P33))</f>
        <v>3.6458333333333334E-3</v>
      </c>
      <c r="Q34" s="90"/>
      <c r="R34" s="89">
        <f>SUM(R3:R33)</f>
        <v>81.91</v>
      </c>
      <c r="S34" s="137">
        <f>SUM(S3:S33)</f>
        <v>0.43633101851851852</v>
      </c>
      <c r="T34" s="129">
        <f>IF(MIN(T3:T33)=0,"",MIN(T3:T33))</f>
        <v>4.3312543312543318E-3</v>
      </c>
      <c r="U34" s="90"/>
      <c r="V34" s="89">
        <f>SUM(V3:V33)</f>
        <v>70.92</v>
      </c>
      <c r="W34" s="137">
        <f>SUM(W3:W33)</f>
        <v>0.34892361111111109</v>
      </c>
      <c r="X34" s="129">
        <f>IF(MIN(X3:X33)=0,"",MIN(X3:X33))</f>
        <v>4.5511613308223476E-3</v>
      </c>
      <c r="Y34" s="90"/>
      <c r="Z34" s="89">
        <f>SUM(Z3:Z33)</f>
        <v>46.28</v>
      </c>
      <c r="AA34" s="137">
        <f>SUM(AA3:AA33)</f>
        <v>0.23500000000000001</v>
      </c>
      <c r="AB34" s="129">
        <f>IF(MIN(AB3:AB33)=0,"",MIN(AB3:AB33))</f>
        <v>4.4802867383512543E-3</v>
      </c>
      <c r="AC34" s="90"/>
      <c r="AD34" s="89">
        <f>SUM(AD3:AD33)</f>
        <v>134.88</v>
      </c>
      <c r="AE34" s="137">
        <f>SUM(AE3:AE33)</f>
        <v>0.654363425925926</v>
      </c>
      <c r="AF34" s="129">
        <f>IF(MIN(AF3:AF33)=0,"",MIN(AF3:AF33))</f>
        <v>3.7075617283950616E-3</v>
      </c>
      <c r="AG34" s="90"/>
      <c r="AH34" s="89">
        <f>SUM(AH3:AH33)</f>
        <v>116.99</v>
      </c>
      <c r="AI34" s="137">
        <f>SUM(AI3:AI33)</f>
        <v>0.52678240740740734</v>
      </c>
      <c r="AJ34" s="129">
        <f>IF(MIN(AJ3:AJ33)=0,"",MIN(AJ3:AJ33))</f>
        <v>3.2204861111111115E-3</v>
      </c>
      <c r="AK34" s="90"/>
      <c r="AL34" s="89">
        <f>SUM(AL3:AL33)</f>
        <v>212.435</v>
      </c>
      <c r="AM34" s="137">
        <f>SUM(AM3:AM33)</f>
        <v>0.91526620370370382</v>
      </c>
      <c r="AN34" s="129">
        <f>IF(MIN(AN3:AN33)=0,"",MIN(AN3:AN33))</f>
        <v>2.9607228195937872E-3</v>
      </c>
      <c r="AO34" s="90"/>
      <c r="AP34" s="89">
        <f>SUM(AP3:AP33)</f>
        <v>25.83</v>
      </c>
      <c r="AQ34" s="137">
        <f>SUM(AQ3:AQ33)</f>
        <v>0.12475694444444443</v>
      </c>
      <c r="AR34" s="129">
        <f>IF(MIN(AR3:AR33)=0,"",MIN(AR3:AR33))</f>
        <v>3.758680555555555E-3</v>
      </c>
      <c r="AS34" s="90"/>
      <c r="AT34" s="89">
        <f>SUM(AT3:AT33)</f>
        <v>71.19</v>
      </c>
      <c r="AU34" s="137">
        <f>SUM(AU3:AU33)</f>
        <v>0.37048611111111107</v>
      </c>
      <c r="AV34" s="129">
        <f>IF(MIN(AV3:AV33)=0,"",MIN(AV3:AV33))</f>
        <v>4.7080979284369112E-3</v>
      </c>
      <c r="AW34" s="84"/>
    </row>
    <row r="35" spans="1:49" s="97" customFormat="1" ht="11.25" x14ac:dyDescent="0.2">
      <c r="A35" s="92" t="s">
        <v>94</v>
      </c>
      <c r="B35" s="93">
        <f>B34</f>
        <v>90.840000000000018</v>
      </c>
      <c r="C35" s="136">
        <f>C34</f>
        <v>0.5116087962962963</v>
      </c>
      <c r="D35" s="94"/>
      <c r="E35" s="95"/>
      <c r="F35" s="93">
        <f>F34+B35</f>
        <v>211.71000000000004</v>
      </c>
      <c r="G35" s="136">
        <f>G34+C35</f>
        <v>1.171712962962963</v>
      </c>
      <c r="H35" s="94"/>
      <c r="I35" s="95"/>
      <c r="J35" s="93">
        <f>J34+F35</f>
        <v>322.37750000000005</v>
      </c>
      <c r="K35" s="136">
        <f>K34+G35</f>
        <v>1.6995833333333334</v>
      </c>
      <c r="L35" s="94"/>
      <c r="M35" s="95"/>
      <c r="N35" s="93">
        <f>N34+J35</f>
        <v>412.13750000000005</v>
      </c>
      <c r="O35" s="136">
        <f>O34+K35</f>
        <v>2.1991898148148148</v>
      </c>
      <c r="P35" s="94"/>
      <c r="Q35" s="95"/>
      <c r="R35" s="93">
        <f>R34+N35</f>
        <v>494.04750000000001</v>
      </c>
      <c r="S35" s="136">
        <f>S34+O35</f>
        <v>2.6355208333333335</v>
      </c>
      <c r="T35" s="94"/>
      <c r="U35" s="95"/>
      <c r="V35" s="93">
        <f>V34+R35</f>
        <v>564.96749999999997</v>
      </c>
      <c r="W35" s="136">
        <f>W34+S35</f>
        <v>2.9844444444444447</v>
      </c>
      <c r="X35" s="94"/>
      <c r="Y35" s="95"/>
      <c r="Z35" s="93">
        <f>Z34+V35</f>
        <v>611.24749999999995</v>
      </c>
      <c r="AA35" s="136">
        <f>AA34+W35</f>
        <v>3.2194444444444446</v>
      </c>
      <c r="AB35" s="94"/>
      <c r="AC35" s="95"/>
      <c r="AD35" s="93">
        <f>AD34+Z35</f>
        <v>746.12749999999994</v>
      </c>
      <c r="AE35" s="136">
        <f>AE34+AA35</f>
        <v>3.8738078703703707</v>
      </c>
      <c r="AF35" s="94"/>
      <c r="AG35" s="95"/>
      <c r="AH35" s="93">
        <f>AH34+AD35</f>
        <v>863.11749999999995</v>
      </c>
      <c r="AI35" s="136">
        <f>AI34+AE35</f>
        <v>4.4005902777777779</v>
      </c>
      <c r="AJ35" s="94"/>
      <c r="AK35" s="95"/>
      <c r="AL35" s="93">
        <f>AL34+AH35</f>
        <v>1075.5525</v>
      </c>
      <c r="AM35" s="136">
        <f>AM34+AI35</f>
        <v>5.3158564814814815</v>
      </c>
      <c r="AN35" s="94"/>
      <c r="AO35" s="95"/>
      <c r="AP35" s="93">
        <f>AP34+AL35</f>
        <v>1101.3824999999999</v>
      </c>
      <c r="AQ35" s="136">
        <f>AQ34+AM35</f>
        <v>5.4406134259259256</v>
      </c>
      <c r="AR35" s="94"/>
      <c r="AS35" s="95"/>
      <c r="AT35" s="93">
        <f>AT34+AP35</f>
        <v>1172.5725</v>
      </c>
      <c r="AU35" s="136">
        <f>AU34+AQ35</f>
        <v>5.8110995370370366</v>
      </c>
      <c r="AV35" s="94"/>
      <c r="AW35" s="96"/>
    </row>
    <row r="36" spans="1:49" s="85" customFormat="1" ht="11.25" x14ac:dyDescent="0.2">
      <c r="A36" s="85" t="s">
        <v>142</v>
      </c>
      <c r="B36" s="135">
        <f>MAX(B3:B33)</f>
        <v>11</v>
      </c>
      <c r="C36" s="137">
        <f>MAX(C3:C33)</f>
        <v>7.6388888888888895E-2</v>
      </c>
      <c r="D36" s="129">
        <f>MAX(D3:D34)</f>
        <v>6.9444444444444449E-3</v>
      </c>
      <c r="E36" s="84"/>
      <c r="F36" s="135">
        <f>MAX(F3:F33)</f>
        <v>27.44</v>
      </c>
      <c r="G36" s="137">
        <f>MAX(G3:G33)</f>
        <v>0.16666666666666666</v>
      </c>
      <c r="H36" s="129">
        <f>MAX(H3:H33)</f>
        <v>6.7086260733801723E-3</v>
      </c>
      <c r="I36" s="84"/>
      <c r="J36" s="135">
        <f>MAX(J3:J33)</f>
        <v>21.0975</v>
      </c>
      <c r="K36" s="137">
        <f>MAX(K3:K33)</f>
        <v>0.10416666666666667</v>
      </c>
      <c r="L36" s="129">
        <f>MAX(L3:L33)</f>
        <v>5.8412481568219281E-3</v>
      </c>
      <c r="M36" s="84"/>
      <c r="N36" s="135">
        <f>MAX(N3:N33)</f>
        <v>22.08</v>
      </c>
      <c r="O36" s="137">
        <f>MAX(O3:O33)</f>
        <v>0.13333333333333333</v>
      </c>
      <c r="P36" s="129">
        <f>MAX(P3:P33)</f>
        <v>6.4814814814814813E-3</v>
      </c>
      <c r="Q36" s="84"/>
      <c r="R36" s="135">
        <f>MAX(R3:R33)</f>
        <v>31.34</v>
      </c>
      <c r="S36" s="137">
        <f>MAX(S3:S33)</f>
        <v>0.17473379629629629</v>
      </c>
      <c r="T36" s="129">
        <f>MAX(T3:T33)</f>
        <v>5.8851224105461392E-3</v>
      </c>
      <c r="U36" s="84"/>
      <c r="V36" s="135">
        <f>MAX(V3:V33)</f>
        <v>10</v>
      </c>
      <c r="W36" s="137">
        <f>MAX(W3:W33)</f>
        <v>5.1284722222222225E-2</v>
      </c>
      <c r="X36" s="129">
        <f>MAX(X3:X33)</f>
        <v>5.2556952732783933E-3</v>
      </c>
      <c r="Y36" s="84"/>
      <c r="Z36" s="135">
        <f>MAX(Z3:Z33)</f>
        <v>7.54</v>
      </c>
      <c r="AA36" s="137">
        <f>MAX(AA3:AA33)</f>
        <v>4.1250000000000002E-2</v>
      </c>
      <c r="AB36" s="129">
        <f>MAX(AB3:AB33)</f>
        <v>5.724270908652687E-3</v>
      </c>
      <c r="AC36" s="84"/>
      <c r="AD36" s="135">
        <f>MAX(AD3:AD33)</f>
        <v>24.4</v>
      </c>
      <c r="AE36" s="137">
        <f>MAX(AE3:AE33)</f>
        <v>0.10975694444444445</v>
      </c>
      <c r="AF36" s="129">
        <f>MAX(AF3:AF33)</f>
        <v>6.0998498498498494E-3</v>
      </c>
      <c r="AG36" s="84"/>
      <c r="AH36" s="135">
        <f>MAX(AH3:AH33)</f>
        <v>26</v>
      </c>
      <c r="AI36" s="137">
        <f>MAX(AI3:AI33)</f>
        <v>0.1107523148148148</v>
      </c>
      <c r="AJ36" s="129">
        <f>MAX(AJ3:AJ33)</f>
        <v>5.274064316072513E-3</v>
      </c>
      <c r="AK36" s="84"/>
      <c r="AL36" s="135">
        <f>MAX(AL3:AL33)</f>
        <v>42.195</v>
      </c>
      <c r="AM36" s="137">
        <f>MAX(AM3:AM33)</f>
        <v>0.18402777777777779</v>
      </c>
      <c r="AN36" s="129">
        <f>MAX(AN3:AN33)</f>
        <v>5.2966101694915252E-3</v>
      </c>
      <c r="AO36" s="84"/>
      <c r="AP36" s="135">
        <f>MAX(AP3:AP33)</f>
        <v>6.25</v>
      </c>
      <c r="AQ36" s="137">
        <f>MAX(AQ3:AQ33)</f>
        <v>3.125E-2</v>
      </c>
      <c r="AR36" s="129">
        <f>MAX(AR3:AR33)</f>
        <v>5.283816425120773E-3</v>
      </c>
      <c r="AS36" s="84"/>
      <c r="AT36" s="135">
        <f>MAX(AT3:AT33)</f>
        <v>6.5</v>
      </c>
      <c r="AU36" s="137">
        <f>MAX(AU3:AU33)</f>
        <v>3.4722222222222224E-2</v>
      </c>
      <c r="AV36" s="129">
        <f>MAX(AV3:AV33)</f>
        <v>5.6921675774134796E-3</v>
      </c>
      <c r="AW36" s="84"/>
    </row>
    <row r="37" spans="1:49" s="85" customFormat="1" ht="11.25" x14ac:dyDescent="0.2">
      <c r="A37" s="85" t="s">
        <v>229</v>
      </c>
      <c r="B37" s="82">
        <f>IFERROR(AVERAGE(B3:B33),0)</f>
        <v>6.987692307692309</v>
      </c>
      <c r="C37" s="137">
        <f>IFERROR(AVERAGE(C3:C33),0)</f>
        <v>3.9354522792022791E-2</v>
      </c>
      <c r="D37" s="129">
        <f>IFERROR(AVERAGEIF(D3:D33,"&lt;&gt;0"),0)</f>
        <v>5.616102681473072E-3</v>
      </c>
      <c r="E37" s="84"/>
      <c r="F37" s="82">
        <f>IFERROR(AVERAGE(F3:F33),0)</f>
        <v>10.0725</v>
      </c>
      <c r="G37" s="137">
        <f>IFERROR(AVERAGE(G3:G33),0)</f>
        <v>5.500868055555555E-2</v>
      </c>
      <c r="H37" s="129">
        <f>IFERROR(AVERAGEIF(H3:H33,"&lt;&gt;0"),0)</f>
        <v>5.5349122820362029E-3</v>
      </c>
      <c r="I37" s="84"/>
      <c r="J37" s="82">
        <f>IFERROR(AVERAGE(J3:J33),0)</f>
        <v>13.833437499999999</v>
      </c>
      <c r="K37" s="137">
        <f>IFERROR(AVERAGE(K3:K33),0)</f>
        <v>6.5983796296296304E-2</v>
      </c>
      <c r="L37" s="129">
        <f>IFERROR(AVERAGEIF(L3:L33,"&lt;&gt;0"),0)</f>
        <v>4.8611754456894729E-3</v>
      </c>
      <c r="M37" s="84"/>
      <c r="N37" s="82">
        <f>IFERROR(AVERAGE(N3:N33),0)</f>
        <v>9.9733333333333345</v>
      </c>
      <c r="O37" s="137">
        <f>IFERROR(AVERAGE(O3:O33),0)</f>
        <v>5.5511831275720167E-2</v>
      </c>
      <c r="P37" s="129">
        <f>IFERROR(AVERAGEIF(P3:P33,"&lt;&gt;0"),0)</f>
        <v>5.4488162524485868E-3</v>
      </c>
      <c r="Q37" s="84"/>
      <c r="R37" s="82">
        <f>IFERROR(AVERAGE(R3:R33),0)</f>
        <v>7.4463636363636363</v>
      </c>
      <c r="S37" s="137">
        <f>IFERROR(AVERAGE(S3:S33),0)</f>
        <v>3.9666456228956232E-2</v>
      </c>
      <c r="T37" s="129">
        <f>IFERROR(AVERAGEIF(T3:T33,"&lt;&gt;0"),0)</f>
        <v>5.3213975847233481E-3</v>
      </c>
      <c r="U37" s="84"/>
      <c r="V37" s="82">
        <f>IFERROR(AVERAGE(V3:V33),0)</f>
        <v>5.0657142857142858</v>
      </c>
      <c r="W37" s="137">
        <f>IFERROR(AVERAGE(W3:W33),0)</f>
        <v>2.4923115079365076E-2</v>
      </c>
      <c r="X37" s="129">
        <f>IFERROR(AVERAGEIF(X3:X33,"&lt;&gt;0"),0)</f>
        <v>4.8568102670304442E-3</v>
      </c>
      <c r="Y37" s="84"/>
      <c r="Z37" s="82">
        <f>IFERROR(AVERAGE(Z3:Z33),0)</f>
        <v>4.6280000000000001</v>
      </c>
      <c r="AA37" s="137">
        <f>IFERROR(AVERAGE(AA3:AA33),0)</f>
        <v>2.35E-2</v>
      </c>
      <c r="AB37" s="129">
        <f>IFERROR(AVERAGEIF(AB3:AB33,"&lt;&gt;0"),0)</f>
        <v>5.0439023134940079E-3</v>
      </c>
      <c r="AC37" s="84"/>
      <c r="AD37" s="82">
        <f>IFERROR(AVERAGE(AD3:AD33),0)</f>
        <v>11.24</v>
      </c>
      <c r="AE37" s="137">
        <f>IFERROR(AVERAGE(AE3:AE33),0)</f>
        <v>5.4530285493827164E-2</v>
      </c>
      <c r="AF37" s="129">
        <f>IFERROR(AVERAGEIF(AF3:AF33,"&lt;&gt;0"),0)</f>
        <v>5.0036320768359404E-3</v>
      </c>
      <c r="AG37" s="84"/>
      <c r="AH37" s="82">
        <f>IFERROR(AVERAGE(AH3:AH33),0)</f>
        <v>12.998888888888889</v>
      </c>
      <c r="AI37" s="137">
        <f>IFERROR(AVERAGE(AI3:AI33),0)</f>
        <v>5.8531378600823039E-2</v>
      </c>
      <c r="AJ37" s="129">
        <f>IFERROR(AVERAGEIF(AJ3:AJ33,"&lt;&gt;0"),0)</f>
        <v>4.257668398249672E-3</v>
      </c>
      <c r="AK37" s="84"/>
      <c r="AL37" s="82">
        <f>IFERROR(AVERAGE(AL3:AL33),0)</f>
        <v>15.173928571428572</v>
      </c>
      <c r="AM37" s="137">
        <f>IFERROR(AVERAGE(AM3:AM33),0)</f>
        <v>6.5376157407407418E-2</v>
      </c>
      <c r="AN37" s="129">
        <f>IFERROR(AVERAGEIF(AN3:AN33,"&lt;&gt;0"),0)</f>
        <v>4.4324039015397514E-3</v>
      </c>
      <c r="AO37" s="84"/>
      <c r="AP37" s="82">
        <f>IFERROR(AVERAGE(AP3:AP33),0)</f>
        <v>4.3049999999999997</v>
      </c>
      <c r="AQ37" s="137">
        <f>IFERROR(AVERAGE(AQ3:AQ33),0)</f>
        <v>2.0792824074074071E-2</v>
      </c>
      <c r="AR37" s="129">
        <f>IFERROR(AVERAGEIF(AR3:AR33,"&lt;&gt;0"),0)</f>
        <v>4.828355783738616E-3</v>
      </c>
      <c r="AS37" s="84"/>
      <c r="AT37" s="82">
        <f>IFERROR(AVERAGE(AT3:AT33),0)</f>
        <v>3.7468421052631578</v>
      </c>
      <c r="AU37" s="137">
        <f>IFERROR(AVERAGE(AU3:AU33),0)</f>
        <v>1.949926900584795E-2</v>
      </c>
      <c r="AV37" s="129">
        <f>IFERROR(AVERAGEIF(AV3:AV33,"&lt;&gt;0"),0)</f>
        <v>5.2051207651332958E-3</v>
      </c>
      <c r="AW37" s="84"/>
    </row>
    <row r="38" spans="1:49" s="85" customFormat="1" ht="11.25" x14ac:dyDescent="0.2">
      <c r="A38" s="85" t="s">
        <v>230</v>
      </c>
      <c r="B38" s="82">
        <f>MIN(B3:B33)</f>
        <v>3.54</v>
      </c>
      <c r="C38" s="82">
        <f>B34/4</f>
        <v>22.710000000000004</v>
      </c>
      <c r="D38" s="85" t="s">
        <v>231</v>
      </c>
      <c r="E38" s="84"/>
      <c r="F38" s="82">
        <f>MIN(F3:F33)</f>
        <v>3.2</v>
      </c>
      <c r="G38" s="82">
        <f>F34/4</f>
        <v>30.217500000000001</v>
      </c>
      <c r="H38" s="99"/>
      <c r="I38" s="84"/>
      <c r="J38" s="82">
        <f>MIN(J3:J33)</f>
        <v>5.68</v>
      </c>
      <c r="K38" s="82">
        <f>J34/4</f>
        <v>27.666874999999997</v>
      </c>
      <c r="L38" s="99"/>
      <c r="M38" s="84"/>
      <c r="N38" s="82">
        <f>MIN(N3:N33)</f>
        <v>3.54</v>
      </c>
      <c r="O38" s="82">
        <f>N34/4</f>
        <v>22.44</v>
      </c>
      <c r="P38" s="99"/>
      <c r="Q38" s="84"/>
      <c r="R38" s="82">
        <f>MIN(R3:R33)</f>
        <v>2.84</v>
      </c>
      <c r="S38" s="82">
        <f>R34/4</f>
        <v>20.477499999999999</v>
      </c>
      <c r="T38" s="99"/>
      <c r="U38" s="84"/>
      <c r="V38" s="82">
        <f>MIN(V3:V33)</f>
        <v>3.4</v>
      </c>
      <c r="W38" s="82">
        <f>V34/4</f>
        <v>17.73</v>
      </c>
      <c r="X38" s="99"/>
      <c r="Y38" s="84"/>
      <c r="Z38" s="82">
        <f>MIN(Z3:Z33)</f>
        <v>3.1</v>
      </c>
      <c r="AA38" s="82">
        <f>Z34/4</f>
        <v>11.57</v>
      </c>
      <c r="AB38" s="99"/>
      <c r="AC38" s="84"/>
      <c r="AD38" s="82">
        <f>MIN(AD3:AD33)</f>
        <v>3.4</v>
      </c>
      <c r="AE38" s="82">
        <f>AD34/4</f>
        <v>33.72</v>
      </c>
      <c r="AF38" s="99"/>
      <c r="AG38" s="84"/>
      <c r="AH38" s="82">
        <f>MIN(AH3:AH33)</f>
        <v>4</v>
      </c>
      <c r="AI38" s="82">
        <f>AH34/4</f>
        <v>29.247499999999999</v>
      </c>
      <c r="AJ38" s="99"/>
      <c r="AK38" s="84"/>
      <c r="AL38" s="82">
        <f>MIN(AL3:AL33)</f>
        <v>3.1</v>
      </c>
      <c r="AM38" s="82">
        <f>AL34/4</f>
        <v>53.108750000000001</v>
      </c>
      <c r="AN38" s="99"/>
      <c r="AO38" s="84"/>
      <c r="AP38" s="82">
        <f>MIN(AP3:AP33)</f>
        <v>3.4</v>
      </c>
      <c r="AQ38" s="82">
        <f>AP34/4</f>
        <v>6.4574999999999996</v>
      </c>
      <c r="AR38" s="99"/>
      <c r="AS38" s="84"/>
      <c r="AT38" s="82">
        <f>MIN(AT3:AT33)</f>
        <v>3.05</v>
      </c>
      <c r="AU38" s="82">
        <f>AT34/4</f>
        <v>17.797499999999999</v>
      </c>
      <c r="AV38" s="99"/>
      <c r="AW38" s="84"/>
    </row>
    <row r="39" spans="1:49" s="102" customFormat="1" x14ac:dyDescent="0.2">
      <c r="A39" s="100" t="s">
        <v>121</v>
      </c>
      <c r="B39" s="100" t="s">
        <v>131</v>
      </c>
      <c r="C39" s="100" t="s">
        <v>131</v>
      </c>
      <c r="D39" s="100" t="s">
        <v>132</v>
      </c>
      <c r="E39" s="101"/>
      <c r="H39" s="103"/>
      <c r="I39" s="101"/>
      <c r="J39" s="104">
        <f>SUM(B34,F34,J34)</f>
        <v>322.37750000000005</v>
      </c>
      <c r="K39" s="138">
        <f>SUM(C34,G34,K34)</f>
        <v>1.6995833333333334</v>
      </c>
      <c r="L39" s="130">
        <f>IF(MIN(D34,H34,L34)=0,"",MIN(D34,H34,L34))</f>
        <v>3.415030743505681E-3</v>
      </c>
      <c r="M39" s="101"/>
      <c r="P39" s="103"/>
      <c r="Q39" s="101"/>
      <c r="T39" s="103"/>
      <c r="U39" s="101"/>
      <c r="V39" s="104">
        <f>SUM(N34,R34,V34)</f>
        <v>242.59000000000003</v>
      </c>
      <c r="W39" s="138">
        <f>SUM(O34,S34,W34)</f>
        <v>1.2848611111111112</v>
      </c>
      <c r="X39" s="130">
        <f>IF(MIN(P34,T34,X34)=0,"",MIN(P34,T34,X34))</f>
        <v>3.6458333333333334E-3</v>
      </c>
      <c r="Y39" s="101"/>
      <c r="AB39" s="103"/>
      <c r="AC39" s="101"/>
      <c r="AF39" s="103"/>
      <c r="AG39" s="101"/>
      <c r="AH39" s="104">
        <f>SUM(Z34,AD34,AH34)</f>
        <v>298.14999999999998</v>
      </c>
      <c r="AI39" s="138">
        <f>SUM(AA34,AE34,AI34)</f>
        <v>1.4161458333333332</v>
      </c>
      <c r="AJ39" s="130">
        <f>IF(MIN(AB34,AF34,AJ34)=0,"",MIN(AB34,AF34,AJ34))</f>
        <v>3.2204861111111115E-3</v>
      </c>
      <c r="AK39" s="101"/>
      <c r="AN39" s="103"/>
      <c r="AO39" s="101"/>
      <c r="AR39" s="103"/>
      <c r="AS39" s="101"/>
      <c r="AT39" s="104">
        <f>SUM(AL34,AP34,AT34)</f>
        <v>309.45499999999998</v>
      </c>
      <c r="AU39" s="138">
        <f>SUM(AM34,AQ34,AU34)</f>
        <v>1.4105092592592594</v>
      </c>
      <c r="AV39" s="130">
        <f>IF(MIN(AN34,AR34,AV34)=0,"",MIN(AN34,AR34,AV34))</f>
        <v>2.9607228195937872E-3</v>
      </c>
      <c r="AW39" s="101"/>
    </row>
    <row r="40" spans="1:49" s="105" customFormat="1" ht="11.25" x14ac:dyDescent="0.2">
      <c r="A40" s="105" t="s">
        <v>232</v>
      </c>
      <c r="B40" s="106"/>
      <c r="D40" s="107"/>
      <c r="E40" s="108"/>
      <c r="F40" s="106"/>
      <c r="G40" s="109"/>
      <c r="H40" s="107"/>
      <c r="I40" s="108"/>
      <c r="J40" s="106">
        <f>IFERROR(AVERAGE(B37,F37,J37),0)</f>
        <v>10.297876602564102</v>
      </c>
      <c r="K40" s="138">
        <f>IFERROR(AVERAGE(C37,G37,K37),0)</f>
        <v>5.3448999881291544E-2</v>
      </c>
      <c r="L40" s="130">
        <f>IFERROR(AVERAGE(D37,H37,L37),0)</f>
        <v>5.3373968030662492E-3</v>
      </c>
      <c r="M40" s="108"/>
      <c r="N40" s="106"/>
      <c r="O40" s="109"/>
      <c r="P40" s="107"/>
      <c r="Q40" s="108"/>
      <c r="R40" s="106"/>
      <c r="S40" s="109"/>
      <c r="T40" s="107"/>
      <c r="U40" s="108"/>
      <c r="V40" s="106">
        <f>IFERROR(AVERAGE(N37,R37,V37),0)</f>
        <v>7.4951370851370855</v>
      </c>
      <c r="W40" s="138">
        <f>IFERROR(AVERAGE(O37,S37,W37),0)</f>
        <v>4.0033800861347162E-2</v>
      </c>
      <c r="X40" s="130">
        <f>IFERROR(AVERAGE(P37,T37,X37),0)</f>
        <v>5.2090080347341264E-3</v>
      </c>
      <c r="Y40" s="108"/>
      <c r="Z40" s="106"/>
      <c r="AA40" s="109"/>
      <c r="AB40" s="107"/>
      <c r="AC40" s="108"/>
      <c r="AD40" s="106"/>
      <c r="AE40" s="109"/>
      <c r="AF40" s="107"/>
      <c r="AG40" s="108"/>
      <c r="AH40" s="106">
        <f>IFERROR(AVERAGE(Z37,AD37,AH37),0)</f>
        <v>9.6222962962962963</v>
      </c>
      <c r="AI40" s="138">
        <f>IFERROR(AVERAGE(AA37,AE37,AI37),0)</f>
        <v>4.5520554698216732E-2</v>
      </c>
      <c r="AJ40" s="130">
        <f>IFERROR(AVERAGE(AB37,AF37,AJ37),0)</f>
        <v>4.7684009295265407E-3</v>
      </c>
      <c r="AK40" s="108"/>
      <c r="AL40" s="106"/>
      <c r="AM40" s="109"/>
      <c r="AN40" s="107"/>
      <c r="AO40" s="108"/>
      <c r="AP40" s="106"/>
      <c r="AQ40" s="109"/>
      <c r="AR40" s="107"/>
      <c r="AS40" s="108"/>
      <c r="AT40" s="106">
        <f>IFERROR(AVERAGE(AL37,AP37,AT37),0)</f>
        <v>7.7419235588972439</v>
      </c>
      <c r="AU40" s="138">
        <f>IFERROR(AVERAGE(AM37,AQ37,AU37),0)</f>
        <v>3.5222750162443146E-2</v>
      </c>
      <c r="AV40" s="130">
        <f>IFERROR(AVERAGE(AN37,AR37,AV37),0)</f>
        <v>4.8219601501372214E-3</v>
      </c>
      <c r="AW40" s="108"/>
    </row>
    <row r="41" spans="1:49" s="116" customFormat="1" ht="11.25" x14ac:dyDescent="0.2">
      <c r="A41" s="110" t="s">
        <v>122</v>
      </c>
      <c r="B41" s="111">
        <f>RANK(B34,(B34,F34,J34,N34,R34,V34,Z34,AD34,AH34,AL34,AP34,AT34))</f>
        <v>6</v>
      </c>
      <c r="C41" s="112">
        <f>RANK(C34,(C34,G34,K34,O34,S34,W34,AA34,AE34,AI34,AM34,AQ34,AU34))</f>
        <v>6</v>
      </c>
      <c r="D41" s="113"/>
      <c r="E41" s="114"/>
      <c r="F41" s="111">
        <f>RANK(F34,(B34,F34,J34,N34,R34,V34,Z34,AD34,AH34,AL34,AP34,AT34))</f>
        <v>3</v>
      </c>
      <c r="G41" s="112">
        <f>RANK(G34,(C34,G34,K34,O34,S34,W34,AA34,AE34,AI34,AM34,AQ34,AU34))</f>
        <v>2</v>
      </c>
      <c r="H41" s="113"/>
      <c r="I41" s="114"/>
      <c r="J41" s="111">
        <f>RANK(J34,(B34,F34,J34,N34,R34,V34,Z34,AD34,AH34,AL34,AP34,AT34))</f>
        <v>5</v>
      </c>
      <c r="K41" s="112">
        <f>RANK(K34,(C34,G34,K34,O34,S34,W34,AA34,AE34,AI34,AM34,AQ34,AU34))</f>
        <v>4</v>
      </c>
      <c r="L41" s="113"/>
      <c r="M41" s="114"/>
      <c r="N41" s="111">
        <f>RANK(N34,(B34,F34,J34,N34,R34,V34,Z34,AD34,AH34,AL34,AP34,AT34))</f>
        <v>7</v>
      </c>
      <c r="O41" s="112">
        <f>RANK(O34,(C34,G34,K34,O34,S34,W34,AA34,AE34,AI34,AM34,AQ34,AU34))</f>
        <v>7</v>
      </c>
      <c r="P41" s="113"/>
      <c r="Q41" s="114"/>
      <c r="R41" s="111">
        <f>RANK(R34,(B34,F34,J34,N34,R34,V34,Z34,AD34,AH34,AL34,AP34,AT34))</f>
        <v>8</v>
      </c>
      <c r="S41" s="112">
        <f>RANK(S34,(C34,G34,K34,O34,S34,W34,AA34,AE34,AI34,AM34,AQ34,AU34))</f>
        <v>8</v>
      </c>
      <c r="T41" s="113"/>
      <c r="U41" s="114"/>
      <c r="V41" s="111">
        <f>RANK(V34,(B34,F34,J34,N34,R34,V34,Z34,AD34,AH34,AL34,AP34,AT34))</f>
        <v>10</v>
      </c>
      <c r="W41" s="112">
        <f>RANK(W34,(C34,G34,K34,O34,S34,W34,AA34,AE34,AI34,AM34,AQ34,AU34))</f>
        <v>10</v>
      </c>
      <c r="X41" s="113"/>
      <c r="Y41" s="114"/>
      <c r="Z41" s="111">
        <f>RANK(Z34,(B34,F34,J34,N34,R34,V34,Z34,AD34,AH34,AL34,AP34,AT34))</f>
        <v>11</v>
      </c>
      <c r="AA41" s="112">
        <f>RANK(AA34,(C34,G34,K34,O34,S34,W34,AA34,AE34,AI34,AM34,AQ34,AU34))</f>
        <v>11</v>
      </c>
      <c r="AB41" s="113"/>
      <c r="AC41" s="114"/>
      <c r="AD41" s="111">
        <f>RANK(AD34,(B34,F34,J34,N34,R34,V34,Z34,AD34,AH34,AL34,AP34,AT34))</f>
        <v>2</v>
      </c>
      <c r="AE41" s="112">
        <f>RANK(AE34,(C34,G34,K34,O34,S34,W34,AA34,AE34,AI34,AM34,AQ34,AU34))</f>
        <v>3</v>
      </c>
      <c r="AF41" s="113"/>
      <c r="AG41" s="114"/>
      <c r="AH41" s="111">
        <f>RANK(AH34,(B34,F34,J34,N34,R34,V34,Z34,AD34,AH34,AL34,AP34,AT34))</f>
        <v>4</v>
      </c>
      <c r="AI41" s="112">
        <f>RANK(AI34,(C34,G34,K34,O34,S34,W34,AA34,AE34,AI34,AM34,AQ34,AU34))</f>
        <v>5</v>
      </c>
      <c r="AJ41" s="113"/>
      <c r="AK41" s="114"/>
      <c r="AL41" s="111">
        <f>RANK(AL34,(B34,F34,J34,N34,R34,V34,Z34,AD34,AH34,AL34,AP34,AT34))</f>
        <v>1</v>
      </c>
      <c r="AM41" s="112">
        <f>RANK(AM34,(C34,G34,K34,O34,S34,W34,AA34,AE34,AI34,AM34,AQ34,AU34))</f>
        <v>1</v>
      </c>
      <c r="AN41" s="113"/>
      <c r="AO41" s="114"/>
      <c r="AP41" s="111">
        <f>RANK(AP34,(B34,F34,J34,N34,R34,V34,Z34,AD34,AH34,AL34,AP34,AT34))</f>
        <v>12</v>
      </c>
      <c r="AQ41" s="112">
        <f>RANK(AQ34,(C34,G34,K34,O34,S34,W34,AA34,AE34,AI34,AM34,AQ34,AU34))</f>
        <v>12</v>
      </c>
      <c r="AR41" s="113"/>
      <c r="AS41" s="114"/>
      <c r="AT41" s="111">
        <f>RANK(AT34,(B34,F34,J34,N34,R34,V34,Z34,AD34,AH34,AL34,AP34,AT34))</f>
        <v>9</v>
      </c>
      <c r="AU41" s="112">
        <f>RANK(AU34,(C34,G34,K34,O34,S34,W34,AA34,AE34,AI34,AM34,AQ34,AU34))</f>
        <v>9</v>
      </c>
      <c r="AV41" s="113"/>
      <c r="AW41" s="115"/>
    </row>
    <row r="42" spans="1:49" x14ac:dyDescent="0.2">
      <c r="A42" s="97" t="s">
        <v>123</v>
      </c>
      <c r="B42" s="117">
        <f>S1</f>
        <v>8.7893083857236824</v>
      </c>
      <c r="C42" s="118">
        <f>AB1</f>
        <v>0</v>
      </c>
      <c r="D42" s="119"/>
      <c r="E42" s="108"/>
      <c r="K42" s="223" t="s">
        <v>144</v>
      </c>
      <c r="L42" s="224"/>
      <c r="M42" s="120"/>
      <c r="W42" s="223" t="s">
        <v>195</v>
      </c>
      <c r="X42" s="224"/>
      <c r="Y42" s="120"/>
      <c r="AK42" s="120"/>
      <c r="AR42" s="221" t="s">
        <v>124</v>
      </c>
      <c r="AS42" s="221"/>
      <c r="AT42" s="82"/>
      <c r="AU42" s="98"/>
      <c r="AW42" s="121"/>
    </row>
    <row r="43" spans="1:49" x14ac:dyDescent="0.2">
      <c r="A43" s="97" t="s">
        <v>125</v>
      </c>
      <c r="B43" s="117">
        <f>B1/365</f>
        <v>3.2125273972602741</v>
      </c>
      <c r="C43" s="118">
        <f>AU1/365</f>
        <v>1.592082064941654E-2</v>
      </c>
      <c r="D43" s="119"/>
      <c r="E43" s="108"/>
      <c r="L43" s="130">
        <f>MIN(L39,X39,AJ39,AV39)</f>
        <v>2.9607228195937872E-3</v>
      </c>
      <c r="M43" s="121"/>
      <c r="X43" s="82">
        <f>MAX(C38,G38,K38,O38,S38,W38,AA38,AE38,AI38,AM38,AQ38,AU38)</f>
        <v>53.108750000000001</v>
      </c>
      <c r="Y43" s="121"/>
      <c r="AK43" s="121"/>
      <c r="AR43" s="222" t="s">
        <v>126</v>
      </c>
      <c r="AS43" s="222"/>
      <c r="AT43" s="82"/>
      <c r="AU43" s="98"/>
      <c r="AW43" s="121"/>
    </row>
  </sheetData>
  <mergeCells count="23">
    <mergeCell ref="AR42:AS42"/>
    <mergeCell ref="AR43:AS43"/>
    <mergeCell ref="K42:L42"/>
    <mergeCell ref="AK1:AL1"/>
    <mergeCell ref="AG1:AH1"/>
    <mergeCell ref="W42:X42"/>
    <mergeCell ref="AI1:AJ1"/>
    <mergeCell ref="AE1:AF1"/>
    <mergeCell ref="AC1:AD1"/>
    <mergeCell ref="U1:AB1"/>
    <mergeCell ref="B1:D1"/>
    <mergeCell ref="M1:O1"/>
    <mergeCell ref="Q1:R1"/>
    <mergeCell ref="S1:T1"/>
    <mergeCell ref="E1:F1"/>
    <mergeCell ref="G1:H1"/>
    <mergeCell ref="I1:J1"/>
    <mergeCell ref="K1:L1"/>
    <mergeCell ref="AU1:AV1"/>
    <mergeCell ref="AS1:AT1"/>
    <mergeCell ref="AO1:AP1"/>
    <mergeCell ref="AQ1:AR1"/>
    <mergeCell ref="AM1:AN1"/>
  </mergeCells>
  <conditionalFormatting sqref="C34 G34 K34 O34 S34 W34 AA34 AE34 AI34 AM34 AQ34 AU34">
    <cfRule type="cellIs" dxfId="68" priority="106" operator="equal">
      <formula>$AF$1</formula>
    </cfRule>
    <cfRule type="cellIs" dxfId="67" priority="107" operator="equal">
      <formula>$AJ$1</formula>
    </cfRule>
  </conditionalFormatting>
  <conditionalFormatting sqref="C38 AU42:AU43 G38 K38 O38 S38 W38 AA38 AE38 AI38 AM38 AQ38 AU38 X43">
    <cfRule type="cellIs" dxfId="66" priority="102" stopIfTrue="1" operator="greaterThan">
      <formula>20</formula>
    </cfRule>
    <cfRule type="cellIs" dxfId="65" priority="103" stopIfTrue="1" operator="lessThanOrEqual">
      <formula>20</formula>
    </cfRule>
  </conditionalFormatting>
  <conditionalFormatting sqref="D3:D33 H3:H33 L3:L33 P3:P33 T3:T33 X3:X33 AB3:AB33 AJ3:AJ33 AN3:AN33 AR3:AR33 AV3:AV33 AF3:AF33">
    <cfRule type="cellIs" dxfId="64" priority="75" stopIfTrue="1" operator="equal">
      <formula>0</formula>
    </cfRule>
    <cfRule type="cellIs" dxfId="63" priority="76" stopIfTrue="1" operator="between">
      <formula>0.0000000001</formula>
      <formula>0.00346064814814815</formula>
    </cfRule>
    <cfRule type="cellIs" dxfId="62" priority="77" stopIfTrue="1" operator="between">
      <formula>0.00347222222222222</formula>
      <formula>0.00415509259259259</formula>
    </cfRule>
    <cfRule type="cellIs" dxfId="61" priority="78" stopIfTrue="1" operator="between">
      <formula>0.00416666666666667</formula>
      <formula>"99:59:59:99"</formula>
    </cfRule>
  </conditionalFormatting>
  <conditionalFormatting sqref="B3:B33 F3:F33 J3:J33 N3:N33 R3:R33 V3:V33 Z3:Z33 AD3:AD33 AH3:AH33 AL3:AL33 AP3:AP33 AT3:AT33">
    <cfRule type="cellIs" dxfId="60" priority="72" stopIfTrue="1" operator="between">
      <formula>0</formula>
      <formula>19.999</formula>
    </cfRule>
    <cfRule type="cellIs" dxfId="59" priority="73" stopIfTrue="1" operator="between">
      <formula>20</formula>
      <formula>29.999</formula>
    </cfRule>
    <cfRule type="cellIs" dxfId="58" priority="74" stopIfTrue="1" operator="between">
      <formula>30</formula>
      <formula>99.999</formula>
    </cfRule>
  </conditionalFormatting>
  <conditionalFormatting sqref="C3:C33 G3:G33 K3:K33 O3:O33 S3:S33 W3:W33 AA3:AA33 AE3:AE33 AI3:AI33 AM3:AM33 AQ3:AQ33 AU3:AU33">
    <cfRule type="cellIs" dxfId="57" priority="36" stopIfTrue="1" operator="between">
      <formula>0</formula>
      <formula>0.0416550925925926</formula>
    </cfRule>
    <cfRule type="cellIs" dxfId="56" priority="37" stopIfTrue="1" operator="between">
      <formula>0.0416666666666667</formula>
      <formula>0.0833217592592593</formula>
    </cfRule>
    <cfRule type="cellIs" dxfId="55" priority="38" stopIfTrue="1" operator="between">
      <formula>0.0833333333333333</formula>
      <formula>4.16665509259259</formula>
    </cfRule>
  </conditionalFormatting>
  <conditionalFormatting sqref="B34 F34 J34 N34 R34 V34 Z34 AD34 AH34 AL34 AP34 AT34">
    <cfRule type="cellIs" dxfId="54" priority="321" operator="equal">
      <formula>$P$1</formula>
    </cfRule>
    <cfRule type="cellIs" dxfId="53" priority="322" operator="equal">
      <formula>$K$1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0.249977111117893"/>
  </sheetPr>
  <dimension ref="A1:AW43"/>
  <sheetViews>
    <sheetView workbookViewId="0">
      <selection activeCell="U1" sqref="U1:AB1"/>
    </sheetView>
  </sheetViews>
  <sheetFormatPr baseColWidth="10" defaultColWidth="8.42578125" defaultRowHeight="12.75" x14ac:dyDescent="0.2"/>
  <cols>
    <col min="1" max="1" width="7.28515625" bestFit="1" customWidth="1"/>
    <col min="2" max="2" width="4.85546875" bestFit="1" customWidth="1"/>
    <col min="3" max="4" width="6.140625" bestFit="1" customWidth="1"/>
    <col min="5" max="5" width="3.5703125" bestFit="1" customWidth="1"/>
    <col min="6" max="6" width="4.85546875" bestFit="1" customWidth="1"/>
    <col min="7" max="8" width="6.140625" bestFit="1" customWidth="1"/>
    <col min="9" max="9" width="3.5703125" bestFit="1" customWidth="1"/>
    <col min="10" max="10" width="5.42578125" bestFit="1" customWidth="1"/>
    <col min="11" max="11" width="6.140625" bestFit="1" customWidth="1"/>
    <col min="12" max="12" width="6.7109375" bestFit="1" customWidth="1"/>
    <col min="13" max="13" width="3.5703125" bestFit="1" customWidth="1"/>
    <col min="14" max="14" width="4.85546875" bestFit="1" customWidth="1"/>
    <col min="15" max="16" width="6.140625" bestFit="1" customWidth="1"/>
    <col min="17" max="17" width="3.28515625" bestFit="1" customWidth="1"/>
    <col min="18" max="18" width="4.85546875" bestFit="1" customWidth="1"/>
    <col min="19" max="20" width="6.140625" bestFit="1" customWidth="1"/>
    <col min="21" max="21" width="3.42578125" bestFit="1" customWidth="1"/>
    <col min="22" max="22" width="5.7109375" bestFit="1" customWidth="1"/>
    <col min="23" max="23" width="6.140625" bestFit="1" customWidth="1"/>
    <col min="24" max="24" width="6.7109375" bestFit="1" customWidth="1"/>
    <col min="25" max="25" width="2.85546875" bestFit="1" customWidth="1"/>
    <col min="26" max="26" width="5.7109375" bestFit="1" customWidth="1"/>
    <col min="27" max="28" width="6.140625" bestFit="1" customWidth="1"/>
    <col min="29" max="29" width="3.85546875" bestFit="1" customWidth="1"/>
    <col min="30" max="30" width="5.7109375" bestFit="1" customWidth="1"/>
    <col min="31" max="32" width="6.140625" bestFit="1" customWidth="1"/>
    <col min="33" max="33" width="3.7109375" bestFit="1" customWidth="1"/>
    <col min="34" max="34" width="5.7109375" bestFit="1" customWidth="1"/>
    <col min="35" max="35" width="6.140625" bestFit="1" customWidth="1"/>
    <col min="36" max="36" width="6.7109375" bestFit="1" customWidth="1"/>
    <col min="37" max="37" width="3.28515625" bestFit="1" customWidth="1"/>
    <col min="38" max="38" width="5.7109375" bestFit="1" customWidth="1"/>
    <col min="39" max="40" width="6.140625" bestFit="1" customWidth="1"/>
    <col min="41" max="41" width="3.7109375" bestFit="1" customWidth="1"/>
    <col min="42" max="42" width="5.7109375" bestFit="1" customWidth="1"/>
    <col min="43" max="44" width="6.140625" bestFit="1" customWidth="1"/>
    <col min="45" max="45" width="3.7109375" bestFit="1" customWidth="1"/>
    <col min="46" max="46" width="5.7109375" bestFit="1" customWidth="1"/>
    <col min="47" max="47" width="6.140625" bestFit="1" customWidth="1"/>
    <col min="48" max="48" width="6.7109375" bestFit="1" customWidth="1"/>
  </cols>
  <sheetData>
    <row r="1" spans="1:49" s="75" customFormat="1" ht="18" x14ac:dyDescent="0.25">
      <c r="A1" s="128" t="s">
        <v>78</v>
      </c>
      <c r="B1" s="213">
        <f>AT35</f>
        <v>195.14000000000001</v>
      </c>
      <c r="C1" s="213"/>
      <c r="D1" s="213"/>
      <c r="E1" s="217" t="s">
        <v>105</v>
      </c>
      <c r="F1" s="217"/>
      <c r="G1" s="218">
        <f>MAX(B36,F36,J36,N36,R36,V36,Z36,AD36,AH36,AL36,AP36,AT36)</f>
        <v>6</v>
      </c>
      <c r="H1" s="218"/>
      <c r="I1" s="219" t="s">
        <v>106</v>
      </c>
      <c r="J1" s="219"/>
      <c r="K1" s="220">
        <f>MAX(B34,F34,J34,N34,R34,V34,Z34,AD34,AH34,AL34,AP34,AT34)</f>
        <v>30.200000000000003</v>
      </c>
      <c r="L1" s="220"/>
      <c r="M1" s="214" t="s">
        <v>107</v>
      </c>
      <c r="N1" s="214"/>
      <c r="O1" s="214"/>
      <c r="P1" s="134">
        <f>MIN(B34,F34,J34,N34,R34,V34,Z34,AD34,AH34,AL34,AP34,AT34)</f>
        <v>2</v>
      </c>
      <c r="Q1" s="215" t="s">
        <v>108</v>
      </c>
      <c r="R1" s="215"/>
      <c r="S1" s="216">
        <f>IFERROR(AVERAGE(B37,F37,J37,N37,R37,V37,Z37,AD37,AH37,AL37,AP37,AT37),0)</f>
        <v>2.7975333994708991</v>
      </c>
      <c r="T1" s="216"/>
      <c r="U1" s="229" t="s">
        <v>233</v>
      </c>
      <c r="V1" s="229"/>
      <c r="W1" s="229"/>
      <c r="X1" s="229"/>
      <c r="Y1" s="229"/>
      <c r="Z1" s="229"/>
      <c r="AA1" s="229"/>
      <c r="AB1" s="229"/>
      <c r="AC1" s="228" t="s">
        <v>108</v>
      </c>
      <c r="AD1" s="228"/>
      <c r="AE1" s="227">
        <f>IFERROR(AVERAGE(C37,G37,K37,O37,S37,W37,AA37,AE37,AI37,AM37,AQ37,AU37),0)</f>
        <v>1.5469386880266509E-2</v>
      </c>
      <c r="AF1" s="227"/>
      <c r="AG1" s="225" t="s">
        <v>107</v>
      </c>
      <c r="AH1" s="225"/>
      <c r="AI1" s="226">
        <f>MIN(C34,G34,K34,O34,S34,W34,AA34,AE34,AI34,AM34,AQ34,AU34)</f>
        <v>1.1458333333333333E-2</v>
      </c>
      <c r="AJ1" s="226"/>
      <c r="AK1" s="212" t="s">
        <v>106</v>
      </c>
      <c r="AL1" s="212"/>
      <c r="AM1" s="212">
        <f>MAX(C34,G34,K34,O34,S34,W34,AA34,AE34,AI34,AM34,AQ34,AU34)</f>
        <v>0.16354166666666667</v>
      </c>
      <c r="AN1" s="212"/>
      <c r="AO1" s="210" t="s">
        <v>105</v>
      </c>
      <c r="AP1" s="210"/>
      <c r="AQ1" s="211">
        <f>MAX(C36,G36,K36,O36,S36,W36,AA36,AE36,AI36,AM36,AQ36,AU36)</f>
        <v>3.4722222222222224E-2</v>
      </c>
      <c r="AR1" s="211"/>
      <c r="AS1" s="209" t="s">
        <v>0</v>
      </c>
      <c r="AT1" s="209"/>
      <c r="AU1" s="208">
        <f>AU35</f>
        <v>1.0749421296296295</v>
      </c>
      <c r="AV1" s="208"/>
      <c r="AW1" s="74"/>
    </row>
    <row r="2" spans="1:49" s="80" customFormat="1" ht="11.25" x14ac:dyDescent="0.2">
      <c r="A2" s="76" t="s">
        <v>109</v>
      </c>
      <c r="B2" s="77" t="s">
        <v>78</v>
      </c>
      <c r="C2" s="77" t="s">
        <v>128</v>
      </c>
      <c r="D2" s="77" t="s">
        <v>129</v>
      </c>
      <c r="E2" s="78" t="s">
        <v>110</v>
      </c>
      <c r="F2" s="77" t="s">
        <v>78</v>
      </c>
      <c r="G2" s="77" t="s">
        <v>128</v>
      </c>
      <c r="H2" s="77" t="s">
        <v>129</v>
      </c>
      <c r="I2" s="78" t="s">
        <v>111</v>
      </c>
      <c r="J2" s="77" t="s">
        <v>78</v>
      </c>
      <c r="K2" s="77" t="s">
        <v>128</v>
      </c>
      <c r="L2" s="77" t="s">
        <v>129</v>
      </c>
      <c r="M2" s="78" t="s">
        <v>112</v>
      </c>
      <c r="N2" s="77" t="s">
        <v>78</v>
      </c>
      <c r="O2" s="77" t="s">
        <v>128</v>
      </c>
      <c r="P2" s="77" t="s">
        <v>129</v>
      </c>
      <c r="Q2" s="78" t="s">
        <v>113</v>
      </c>
      <c r="R2" s="77" t="s">
        <v>78</v>
      </c>
      <c r="S2" s="77" t="s">
        <v>128</v>
      </c>
      <c r="T2" s="77" t="s">
        <v>129</v>
      </c>
      <c r="U2" s="78" t="s">
        <v>114</v>
      </c>
      <c r="V2" s="77" t="s">
        <v>78</v>
      </c>
      <c r="W2" s="77" t="s">
        <v>128</v>
      </c>
      <c r="X2" s="77" t="s">
        <v>129</v>
      </c>
      <c r="Y2" s="78" t="s">
        <v>115</v>
      </c>
      <c r="Z2" s="77" t="s">
        <v>78</v>
      </c>
      <c r="AA2" s="77" t="s">
        <v>128</v>
      </c>
      <c r="AB2" s="77" t="s">
        <v>129</v>
      </c>
      <c r="AC2" s="78" t="s">
        <v>116</v>
      </c>
      <c r="AD2" s="77" t="s">
        <v>78</v>
      </c>
      <c r="AE2" s="77" t="s">
        <v>128</v>
      </c>
      <c r="AF2" s="77" t="s">
        <v>129</v>
      </c>
      <c r="AG2" s="78" t="s">
        <v>117</v>
      </c>
      <c r="AH2" s="77" t="s">
        <v>78</v>
      </c>
      <c r="AI2" s="77" t="s">
        <v>128</v>
      </c>
      <c r="AJ2" s="77" t="s">
        <v>129</v>
      </c>
      <c r="AK2" s="78" t="s">
        <v>118</v>
      </c>
      <c r="AL2" s="77" t="s">
        <v>78</v>
      </c>
      <c r="AM2" s="77" t="s">
        <v>128</v>
      </c>
      <c r="AN2" s="77" t="s">
        <v>129</v>
      </c>
      <c r="AO2" s="78" t="s">
        <v>119</v>
      </c>
      <c r="AP2" s="77" t="s">
        <v>78</v>
      </c>
      <c r="AQ2" s="77" t="s">
        <v>128</v>
      </c>
      <c r="AR2" s="77" t="s">
        <v>129</v>
      </c>
      <c r="AS2" s="78" t="s">
        <v>120</v>
      </c>
      <c r="AT2" s="77" t="s">
        <v>78</v>
      </c>
      <c r="AU2" s="77" t="s">
        <v>128</v>
      </c>
      <c r="AV2" s="77" t="s">
        <v>129</v>
      </c>
      <c r="AW2" s="79"/>
    </row>
    <row r="3" spans="1:49" s="85" customFormat="1" ht="11.25" x14ac:dyDescent="0.2">
      <c r="A3" s="81">
        <v>1</v>
      </c>
      <c r="B3" s="124"/>
      <c r="C3" s="126"/>
      <c r="D3" s="122" t="str">
        <f>IFERROR(C3/B3,"")</f>
        <v/>
      </c>
      <c r="E3" s="83">
        <v>1</v>
      </c>
      <c r="F3" s="124">
        <v>1</v>
      </c>
      <c r="G3" s="126">
        <v>6.2499999999999995E-3</v>
      </c>
      <c r="H3" s="122">
        <f>IFERROR(G3/F3,"")</f>
        <v>6.2499999999999995E-3</v>
      </c>
      <c r="I3" s="83">
        <v>1</v>
      </c>
      <c r="J3" s="124"/>
      <c r="K3" s="126"/>
      <c r="L3" s="122" t="str">
        <f>IFERROR(K3/J3,"")</f>
        <v/>
      </c>
      <c r="M3" s="83">
        <v>1</v>
      </c>
      <c r="N3" s="124"/>
      <c r="O3" s="126"/>
      <c r="P3" s="122" t="str">
        <f>IFERROR(O3/N3,"")</f>
        <v/>
      </c>
      <c r="Q3" s="83">
        <v>1</v>
      </c>
      <c r="R3" s="124"/>
      <c r="S3" s="126"/>
      <c r="T3" s="122" t="str">
        <f>IFERROR(S3/R3,"")</f>
        <v/>
      </c>
      <c r="U3" s="83">
        <v>1</v>
      </c>
      <c r="V3" s="124">
        <v>3.1</v>
      </c>
      <c r="W3" s="126">
        <v>1.5972222222222224E-2</v>
      </c>
      <c r="X3" s="122">
        <f>IFERROR(W3/V3,"")</f>
        <v>5.1523297491039436E-3</v>
      </c>
      <c r="Y3" s="83">
        <v>1</v>
      </c>
      <c r="Z3" s="124">
        <v>3.1</v>
      </c>
      <c r="AA3" s="126">
        <v>1.5972222222222224E-2</v>
      </c>
      <c r="AB3" s="122">
        <f>IFERROR(AA3/Z3,"")</f>
        <v>5.1523297491039436E-3</v>
      </c>
      <c r="AC3" s="83">
        <v>1</v>
      </c>
      <c r="AD3" s="124"/>
      <c r="AE3" s="126"/>
      <c r="AF3" s="122" t="str">
        <f>IFERROR(AE3/AD3,"")</f>
        <v/>
      </c>
      <c r="AG3" s="83">
        <v>1</v>
      </c>
      <c r="AH3" s="124"/>
      <c r="AI3" s="126"/>
      <c r="AJ3" s="122" t="str">
        <f>IFERROR(AI3/AH3,"")</f>
        <v/>
      </c>
      <c r="AK3" s="83">
        <v>1</v>
      </c>
      <c r="AL3" s="124"/>
      <c r="AM3" s="126"/>
      <c r="AN3" s="122" t="str">
        <f>IFERROR(AM3/AL3,"")</f>
        <v/>
      </c>
      <c r="AO3" s="83">
        <v>1</v>
      </c>
      <c r="AP3" s="124"/>
      <c r="AQ3" s="126"/>
      <c r="AR3" s="122" t="str">
        <f>IFERROR(AQ3/AP3,"")</f>
        <v/>
      </c>
      <c r="AS3" s="83">
        <v>1</v>
      </c>
      <c r="AT3" s="124"/>
      <c r="AU3" s="126"/>
      <c r="AV3" s="122" t="str">
        <f>IFERROR(AU3/AT3,"")</f>
        <v/>
      </c>
      <c r="AW3" s="84"/>
    </row>
    <row r="4" spans="1:49" s="85" customFormat="1" ht="11.25" x14ac:dyDescent="0.2">
      <c r="A4" s="81">
        <f>A3+1</f>
        <v>2</v>
      </c>
      <c r="B4" s="124"/>
      <c r="C4" s="126"/>
      <c r="D4" s="122" t="str">
        <f t="shared" ref="D4:D33" si="0">IFERROR(C4/B4,"")</f>
        <v/>
      </c>
      <c r="E4" s="83">
        <f>E3+1</f>
        <v>2</v>
      </c>
      <c r="F4" s="124"/>
      <c r="G4" s="126"/>
      <c r="H4" s="122" t="str">
        <f t="shared" ref="H4:H33" si="1">IFERROR(G4/F4,"")</f>
        <v/>
      </c>
      <c r="I4" s="83">
        <f>I3+1</f>
        <v>2</v>
      </c>
      <c r="J4" s="124"/>
      <c r="K4" s="126"/>
      <c r="L4" s="122" t="str">
        <f t="shared" ref="L4:L33" si="2">IFERROR(K4/J4,"")</f>
        <v/>
      </c>
      <c r="M4" s="83">
        <f>M3+1</f>
        <v>2</v>
      </c>
      <c r="N4" s="124"/>
      <c r="O4" s="126"/>
      <c r="P4" s="122" t="str">
        <f t="shared" ref="P4:P33" si="3">IFERROR(O4/N4,"")</f>
        <v/>
      </c>
      <c r="Q4" s="83">
        <f>Q3+1</f>
        <v>2</v>
      </c>
      <c r="R4" s="124">
        <v>1</v>
      </c>
      <c r="S4" s="126">
        <v>5.5555555555555558E-3</v>
      </c>
      <c r="T4" s="122">
        <f t="shared" ref="T4:T33" si="4">IFERROR(S4/R4,"")</f>
        <v>5.5555555555555558E-3</v>
      </c>
      <c r="U4" s="83">
        <f>U3+1</f>
        <v>2</v>
      </c>
      <c r="V4" s="124"/>
      <c r="W4" s="126"/>
      <c r="X4" s="122" t="str">
        <f t="shared" ref="X4:X33" si="5">IFERROR(W4/V4,"")</f>
        <v/>
      </c>
      <c r="Y4" s="83">
        <f>Y3+1</f>
        <v>2</v>
      </c>
      <c r="Z4" s="124"/>
      <c r="AA4" s="126"/>
      <c r="AB4" s="122" t="str">
        <f t="shared" ref="AB4:AB33" si="6">IFERROR(AA4/Z4,"")</f>
        <v/>
      </c>
      <c r="AC4" s="83">
        <f>AC3+1</f>
        <v>2</v>
      </c>
      <c r="AD4" s="124"/>
      <c r="AE4" s="126"/>
      <c r="AF4" s="122" t="str">
        <f t="shared" ref="AF4:AF33" si="7">IFERROR(AE4/AD4,"")</f>
        <v/>
      </c>
      <c r="AG4" s="83">
        <f>AG3+1</f>
        <v>2</v>
      </c>
      <c r="AH4" s="124"/>
      <c r="AI4" s="126"/>
      <c r="AJ4" s="122" t="str">
        <f t="shared" ref="AJ4:AJ33" si="8">IFERROR(AI4/AH4,"")</f>
        <v/>
      </c>
      <c r="AK4" s="83">
        <f>AK3+1</f>
        <v>2</v>
      </c>
      <c r="AL4" s="124"/>
      <c r="AM4" s="126"/>
      <c r="AN4" s="122" t="str">
        <f t="shared" ref="AN4:AN33" si="9">IFERROR(AM4/AL4,"")</f>
        <v/>
      </c>
      <c r="AO4" s="83">
        <f>AO3+1</f>
        <v>2</v>
      </c>
      <c r="AP4" s="124"/>
      <c r="AQ4" s="126"/>
      <c r="AR4" s="122" t="str">
        <f t="shared" ref="AR4:AR33" si="10">IFERROR(AQ4/AP4,"")</f>
        <v/>
      </c>
      <c r="AS4" s="83">
        <f>AS3+1</f>
        <v>2</v>
      </c>
      <c r="AT4" s="124">
        <v>5.2</v>
      </c>
      <c r="AU4" s="126">
        <v>3.125E-2</v>
      </c>
      <c r="AV4" s="122">
        <f t="shared" ref="AV4:AV33" si="11">IFERROR(AU4/AT4,"")</f>
        <v>6.0096153846153841E-3</v>
      </c>
      <c r="AW4" s="84"/>
    </row>
    <row r="5" spans="1:49" s="85" customFormat="1" ht="11.25" x14ac:dyDescent="0.2">
      <c r="A5" s="81">
        <f t="shared" ref="A5:A33" si="12">A4+1</f>
        <v>3</v>
      </c>
      <c r="B5" s="124">
        <v>3.1</v>
      </c>
      <c r="C5" s="126">
        <v>1.5972222222222224E-2</v>
      </c>
      <c r="D5" s="122">
        <f t="shared" si="0"/>
        <v>5.1523297491039436E-3</v>
      </c>
      <c r="E5" s="83">
        <f t="shared" ref="E5:E30" si="13">E4+1</f>
        <v>3</v>
      </c>
      <c r="F5" s="124">
        <v>3.1</v>
      </c>
      <c r="G5" s="126">
        <v>1.5972222222222224E-2</v>
      </c>
      <c r="H5" s="122">
        <f t="shared" si="1"/>
        <v>5.1523297491039436E-3</v>
      </c>
      <c r="I5" s="83">
        <f t="shared" ref="I5:I33" si="14">I4+1</f>
        <v>3</v>
      </c>
      <c r="J5" s="124"/>
      <c r="K5" s="126"/>
      <c r="L5" s="122" t="str">
        <f t="shared" si="2"/>
        <v/>
      </c>
      <c r="M5" s="83">
        <f t="shared" ref="M5:M32" si="15">M4+1</f>
        <v>3</v>
      </c>
      <c r="N5" s="124"/>
      <c r="O5" s="126"/>
      <c r="P5" s="122" t="str">
        <f t="shared" si="3"/>
        <v/>
      </c>
      <c r="Q5" s="83">
        <f t="shared" ref="Q5:Q33" si="16">Q4+1</f>
        <v>3</v>
      </c>
      <c r="R5" s="124">
        <v>1</v>
      </c>
      <c r="S5" s="126">
        <v>6.2499999999999995E-3</v>
      </c>
      <c r="T5" s="122">
        <f t="shared" si="4"/>
        <v>6.2499999999999995E-3</v>
      </c>
      <c r="U5" s="83">
        <f t="shared" ref="U5:U32" si="17">U4+1</f>
        <v>3</v>
      </c>
      <c r="V5" s="124"/>
      <c r="W5" s="126"/>
      <c r="X5" s="122" t="str">
        <f t="shared" si="5"/>
        <v/>
      </c>
      <c r="Y5" s="83">
        <f t="shared" ref="Y5:Y33" si="18">Y4+1</f>
        <v>3</v>
      </c>
      <c r="Z5" s="124"/>
      <c r="AA5" s="126"/>
      <c r="AB5" s="122" t="str">
        <f t="shared" si="6"/>
        <v/>
      </c>
      <c r="AC5" s="83">
        <f t="shared" ref="AC5:AC33" si="19">AC4+1</f>
        <v>3</v>
      </c>
      <c r="AD5" s="124"/>
      <c r="AE5" s="126"/>
      <c r="AF5" s="122" t="str">
        <f t="shared" si="7"/>
        <v/>
      </c>
      <c r="AG5" s="83">
        <f t="shared" ref="AG5:AG32" si="20">AG4+1</f>
        <v>3</v>
      </c>
      <c r="AH5" s="124"/>
      <c r="AI5" s="126"/>
      <c r="AJ5" s="122" t="str">
        <f t="shared" si="8"/>
        <v/>
      </c>
      <c r="AK5" s="83">
        <f t="shared" ref="AK5:AK33" si="21">AK4+1</f>
        <v>3</v>
      </c>
      <c r="AL5" s="124"/>
      <c r="AM5" s="126"/>
      <c r="AN5" s="122" t="str">
        <f t="shared" si="9"/>
        <v/>
      </c>
      <c r="AO5" s="83">
        <f t="shared" ref="AO5:AO32" si="22">AO4+1</f>
        <v>3</v>
      </c>
      <c r="AP5" s="124"/>
      <c r="AQ5" s="126"/>
      <c r="AR5" s="122" t="str">
        <f t="shared" si="10"/>
        <v/>
      </c>
      <c r="AS5" s="83">
        <f t="shared" ref="AS5:AS33" si="23">AS4+1</f>
        <v>3</v>
      </c>
      <c r="AT5" s="124">
        <v>3.1</v>
      </c>
      <c r="AU5" s="126">
        <v>1.8749999999999999E-2</v>
      </c>
      <c r="AV5" s="122">
        <f t="shared" si="11"/>
        <v>6.0483870967741934E-3</v>
      </c>
      <c r="AW5" s="84"/>
    </row>
    <row r="6" spans="1:49" s="85" customFormat="1" ht="11.25" x14ac:dyDescent="0.2">
      <c r="A6" s="81">
        <f t="shared" si="12"/>
        <v>4</v>
      </c>
      <c r="B6" s="124">
        <v>3.1</v>
      </c>
      <c r="C6" s="126">
        <v>1.5972222222222224E-2</v>
      </c>
      <c r="D6" s="122">
        <f t="shared" si="0"/>
        <v>5.1523297491039436E-3</v>
      </c>
      <c r="E6" s="83">
        <f t="shared" si="13"/>
        <v>4</v>
      </c>
      <c r="F6" s="124"/>
      <c r="G6" s="126"/>
      <c r="H6" s="122" t="str">
        <f t="shared" si="1"/>
        <v/>
      </c>
      <c r="I6" s="83">
        <f t="shared" si="14"/>
        <v>4</v>
      </c>
      <c r="J6" s="124">
        <v>5</v>
      </c>
      <c r="K6" s="126">
        <v>2.7777777777777776E-2</v>
      </c>
      <c r="L6" s="122">
        <f t="shared" si="2"/>
        <v>5.5555555555555549E-3</v>
      </c>
      <c r="M6" s="83">
        <f t="shared" si="15"/>
        <v>4</v>
      </c>
      <c r="N6" s="124"/>
      <c r="O6" s="126"/>
      <c r="P6" s="122" t="str">
        <f t="shared" si="3"/>
        <v/>
      </c>
      <c r="Q6" s="83">
        <f t="shared" si="16"/>
        <v>4</v>
      </c>
      <c r="R6" s="124"/>
      <c r="S6" s="126"/>
      <c r="T6" s="122" t="str">
        <f t="shared" si="4"/>
        <v/>
      </c>
      <c r="U6" s="83">
        <f t="shared" si="17"/>
        <v>4</v>
      </c>
      <c r="V6" s="124">
        <v>5</v>
      </c>
      <c r="W6" s="126">
        <v>3.125E-2</v>
      </c>
      <c r="X6" s="122">
        <f t="shared" si="5"/>
        <v>6.2500000000000003E-3</v>
      </c>
      <c r="Y6" s="83">
        <f t="shared" si="18"/>
        <v>4</v>
      </c>
      <c r="Z6" s="124"/>
      <c r="AA6" s="126"/>
      <c r="AB6" s="122" t="str">
        <f t="shared" si="6"/>
        <v/>
      </c>
      <c r="AC6" s="83">
        <f t="shared" si="19"/>
        <v>4</v>
      </c>
      <c r="AD6" s="124"/>
      <c r="AE6" s="126"/>
      <c r="AF6" s="122" t="str">
        <f t="shared" si="7"/>
        <v/>
      </c>
      <c r="AG6" s="83">
        <f t="shared" si="20"/>
        <v>4</v>
      </c>
      <c r="AH6" s="124"/>
      <c r="AI6" s="126"/>
      <c r="AJ6" s="122" t="str">
        <f t="shared" si="8"/>
        <v/>
      </c>
      <c r="AK6" s="83">
        <f t="shared" si="21"/>
        <v>4</v>
      </c>
      <c r="AL6" s="124"/>
      <c r="AM6" s="126"/>
      <c r="AN6" s="122" t="str">
        <f t="shared" si="9"/>
        <v/>
      </c>
      <c r="AO6" s="83">
        <f t="shared" si="22"/>
        <v>4</v>
      </c>
      <c r="AP6" s="124"/>
      <c r="AQ6" s="126"/>
      <c r="AR6" s="122" t="str">
        <f t="shared" si="10"/>
        <v/>
      </c>
      <c r="AS6" s="83">
        <f t="shared" si="23"/>
        <v>4</v>
      </c>
      <c r="AT6" s="124">
        <v>1</v>
      </c>
      <c r="AU6" s="126">
        <v>5.7870370370370376E-3</v>
      </c>
      <c r="AV6" s="122">
        <f t="shared" si="11"/>
        <v>5.7870370370370376E-3</v>
      </c>
      <c r="AW6" s="84"/>
    </row>
    <row r="7" spans="1:49" s="85" customFormat="1" ht="11.25" x14ac:dyDescent="0.2">
      <c r="A7" s="81">
        <f t="shared" si="12"/>
        <v>5</v>
      </c>
      <c r="B7" s="124"/>
      <c r="C7" s="126"/>
      <c r="D7" s="122" t="str">
        <f t="shared" si="0"/>
        <v/>
      </c>
      <c r="E7" s="83">
        <f t="shared" si="13"/>
        <v>5</v>
      </c>
      <c r="F7" s="124"/>
      <c r="G7" s="126"/>
      <c r="H7" s="122" t="str">
        <f t="shared" si="1"/>
        <v/>
      </c>
      <c r="I7" s="83">
        <f t="shared" si="14"/>
        <v>5</v>
      </c>
      <c r="J7" s="124">
        <v>5</v>
      </c>
      <c r="K7" s="126">
        <v>2.7777777777777776E-2</v>
      </c>
      <c r="L7" s="122">
        <f t="shared" si="2"/>
        <v>5.5555555555555549E-3</v>
      </c>
      <c r="M7" s="83">
        <f t="shared" si="15"/>
        <v>5</v>
      </c>
      <c r="N7" s="124"/>
      <c r="O7" s="126"/>
      <c r="P7" s="122" t="str">
        <f t="shared" si="3"/>
        <v/>
      </c>
      <c r="Q7" s="83">
        <f t="shared" si="16"/>
        <v>5</v>
      </c>
      <c r="R7" s="124"/>
      <c r="S7" s="126"/>
      <c r="T7" s="122" t="str">
        <f t="shared" si="4"/>
        <v/>
      </c>
      <c r="U7" s="83">
        <f t="shared" si="17"/>
        <v>5</v>
      </c>
      <c r="V7" s="124"/>
      <c r="W7" s="126"/>
      <c r="X7" s="122" t="str">
        <f t="shared" si="5"/>
        <v/>
      </c>
      <c r="Y7" s="83">
        <f t="shared" si="18"/>
        <v>5</v>
      </c>
      <c r="Z7" s="124"/>
      <c r="AA7" s="126"/>
      <c r="AB7" s="122" t="str">
        <f t="shared" si="6"/>
        <v/>
      </c>
      <c r="AC7" s="83">
        <f t="shared" si="19"/>
        <v>5</v>
      </c>
      <c r="AD7" s="124"/>
      <c r="AE7" s="126"/>
      <c r="AF7" s="122" t="str">
        <f t="shared" si="7"/>
        <v/>
      </c>
      <c r="AG7" s="83">
        <f t="shared" si="20"/>
        <v>5</v>
      </c>
      <c r="AH7" s="124"/>
      <c r="AI7" s="126"/>
      <c r="AJ7" s="122" t="str">
        <f t="shared" si="8"/>
        <v/>
      </c>
      <c r="AK7" s="83">
        <f t="shared" si="21"/>
        <v>5</v>
      </c>
      <c r="AL7" s="124"/>
      <c r="AM7" s="126"/>
      <c r="AN7" s="122" t="str">
        <f t="shared" si="9"/>
        <v/>
      </c>
      <c r="AO7" s="83">
        <f t="shared" si="22"/>
        <v>5</v>
      </c>
      <c r="AP7" s="124"/>
      <c r="AQ7" s="126"/>
      <c r="AR7" s="122" t="str">
        <f t="shared" si="10"/>
        <v/>
      </c>
      <c r="AS7" s="83">
        <f t="shared" si="23"/>
        <v>5</v>
      </c>
      <c r="AT7" s="124"/>
      <c r="AU7" s="126"/>
      <c r="AV7" s="122" t="str">
        <f t="shared" si="11"/>
        <v/>
      </c>
      <c r="AW7" s="84"/>
    </row>
    <row r="8" spans="1:49" s="85" customFormat="1" ht="11.25" x14ac:dyDescent="0.2">
      <c r="A8" s="81">
        <f t="shared" si="12"/>
        <v>6</v>
      </c>
      <c r="B8" s="124">
        <v>3.05</v>
      </c>
      <c r="C8" s="126">
        <v>1.5972222222222224E-2</v>
      </c>
      <c r="D8" s="122">
        <f t="shared" si="0"/>
        <v>5.2367941712204019E-3</v>
      </c>
      <c r="E8" s="83">
        <f t="shared" si="13"/>
        <v>6</v>
      </c>
      <c r="F8" s="124"/>
      <c r="G8" s="126"/>
      <c r="H8" s="122" t="str">
        <f t="shared" si="1"/>
        <v/>
      </c>
      <c r="I8" s="83">
        <f t="shared" si="14"/>
        <v>6</v>
      </c>
      <c r="J8" s="124">
        <v>5</v>
      </c>
      <c r="K8" s="126">
        <v>2.7777777777777776E-2</v>
      </c>
      <c r="L8" s="122">
        <f t="shared" si="2"/>
        <v>5.5555555555555549E-3</v>
      </c>
      <c r="M8" s="83">
        <f t="shared" si="15"/>
        <v>6</v>
      </c>
      <c r="N8" s="124"/>
      <c r="O8" s="126"/>
      <c r="P8" s="122" t="str">
        <f t="shared" si="3"/>
        <v/>
      </c>
      <c r="Q8" s="83">
        <f t="shared" si="16"/>
        <v>6</v>
      </c>
      <c r="R8" s="124">
        <v>3.15</v>
      </c>
      <c r="S8" s="126">
        <v>1.7361111111111112E-2</v>
      </c>
      <c r="T8" s="122">
        <f t="shared" si="4"/>
        <v>5.5114638447971787E-3</v>
      </c>
      <c r="U8" s="83">
        <f t="shared" si="17"/>
        <v>6</v>
      </c>
      <c r="V8" s="124">
        <v>3.4</v>
      </c>
      <c r="W8" s="126">
        <v>1.8749999999999999E-2</v>
      </c>
      <c r="X8" s="122">
        <f t="shared" si="5"/>
        <v>5.5147058823529415E-3</v>
      </c>
      <c r="Y8" s="83">
        <f t="shared" si="18"/>
        <v>6</v>
      </c>
      <c r="Z8" s="124"/>
      <c r="AA8" s="126"/>
      <c r="AB8" s="122" t="str">
        <f t="shared" si="6"/>
        <v/>
      </c>
      <c r="AC8" s="83">
        <f t="shared" si="19"/>
        <v>6</v>
      </c>
      <c r="AD8" s="124"/>
      <c r="AE8" s="126"/>
      <c r="AF8" s="122" t="str">
        <f t="shared" si="7"/>
        <v/>
      </c>
      <c r="AG8" s="83">
        <f t="shared" si="20"/>
        <v>6</v>
      </c>
      <c r="AH8" s="124"/>
      <c r="AI8" s="126"/>
      <c r="AJ8" s="122" t="str">
        <f t="shared" si="8"/>
        <v/>
      </c>
      <c r="AK8" s="83">
        <f t="shared" si="21"/>
        <v>6</v>
      </c>
      <c r="AL8" s="124"/>
      <c r="AM8" s="126"/>
      <c r="AN8" s="122" t="str">
        <f t="shared" si="9"/>
        <v/>
      </c>
      <c r="AO8" s="83">
        <f t="shared" si="22"/>
        <v>6</v>
      </c>
      <c r="AP8" s="124"/>
      <c r="AQ8" s="126"/>
      <c r="AR8" s="122" t="str">
        <f t="shared" si="10"/>
        <v/>
      </c>
      <c r="AS8" s="83">
        <f t="shared" si="23"/>
        <v>6</v>
      </c>
      <c r="AT8" s="124"/>
      <c r="AU8" s="126"/>
      <c r="AV8" s="122" t="str">
        <f t="shared" si="11"/>
        <v/>
      </c>
      <c r="AW8" s="84"/>
    </row>
    <row r="9" spans="1:49" s="85" customFormat="1" ht="11.25" x14ac:dyDescent="0.2">
      <c r="A9" s="81">
        <f t="shared" si="12"/>
        <v>7</v>
      </c>
      <c r="B9" s="124"/>
      <c r="C9" s="126"/>
      <c r="D9" s="122" t="str">
        <f t="shared" si="0"/>
        <v/>
      </c>
      <c r="E9" s="83">
        <f t="shared" si="13"/>
        <v>7</v>
      </c>
      <c r="F9" s="124"/>
      <c r="G9" s="126"/>
      <c r="H9" s="122" t="str">
        <f t="shared" si="1"/>
        <v/>
      </c>
      <c r="I9" s="83">
        <f t="shared" si="14"/>
        <v>7</v>
      </c>
      <c r="J9" s="124"/>
      <c r="K9" s="126"/>
      <c r="L9" s="122" t="str">
        <f t="shared" si="2"/>
        <v/>
      </c>
      <c r="M9" s="83">
        <f t="shared" si="15"/>
        <v>7</v>
      </c>
      <c r="N9" s="124"/>
      <c r="O9" s="126"/>
      <c r="P9" s="122" t="str">
        <f t="shared" si="3"/>
        <v/>
      </c>
      <c r="Q9" s="83">
        <f t="shared" si="16"/>
        <v>7</v>
      </c>
      <c r="R9" s="124"/>
      <c r="S9" s="126"/>
      <c r="T9" s="122" t="str">
        <f t="shared" si="4"/>
        <v/>
      </c>
      <c r="U9" s="83">
        <f t="shared" si="17"/>
        <v>7</v>
      </c>
      <c r="V9" s="124">
        <v>4</v>
      </c>
      <c r="W9" s="126">
        <v>2.0833333333333332E-2</v>
      </c>
      <c r="X9" s="122">
        <f t="shared" si="5"/>
        <v>5.208333333333333E-3</v>
      </c>
      <c r="Y9" s="83">
        <f t="shared" si="18"/>
        <v>7</v>
      </c>
      <c r="Z9" s="124"/>
      <c r="AA9" s="126"/>
      <c r="AB9" s="122" t="str">
        <f t="shared" si="6"/>
        <v/>
      </c>
      <c r="AC9" s="83">
        <f t="shared" si="19"/>
        <v>7</v>
      </c>
      <c r="AD9" s="124"/>
      <c r="AE9" s="126"/>
      <c r="AF9" s="122" t="str">
        <f t="shared" si="7"/>
        <v/>
      </c>
      <c r="AG9" s="83">
        <f t="shared" si="20"/>
        <v>7</v>
      </c>
      <c r="AH9" s="124"/>
      <c r="AI9" s="126"/>
      <c r="AJ9" s="122" t="str">
        <f t="shared" si="8"/>
        <v/>
      </c>
      <c r="AK9" s="83">
        <f t="shared" si="21"/>
        <v>7</v>
      </c>
      <c r="AL9" s="124"/>
      <c r="AM9" s="126"/>
      <c r="AN9" s="122" t="str">
        <f t="shared" si="9"/>
        <v/>
      </c>
      <c r="AO9" s="83">
        <f t="shared" si="22"/>
        <v>7</v>
      </c>
      <c r="AP9" s="124"/>
      <c r="AQ9" s="126"/>
      <c r="AR9" s="122" t="str">
        <f t="shared" si="10"/>
        <v/>
      </c>
      <c r="AS9" s="83">
        <f t="shared" si="23"/>
        <v>7</v>
      </c>
      <c r="AT9" s="124"/>
      <c r="AU9" s="126"/>
      <c r="AV9" s="122" t="str">
        <f t="shared" si="11"/>
        <v/>
      </c>
      <c r="AW9" s="84"/>
    </row>
    <row r="10" spans="1:49" s="85" customFormat="1" ht="11.25" x14ac:dyDescent="0.2">
      <c r="A10" s="81">
        <f t="shared" si="12"/>
        <v>8</v>
      </c>
      <c r="B10" s="124">
        <v>3.5</v>
      </c>
      <c r="C10" s="126">
        <v>1.8749999999999999E-2</v>
      </c>
      <c r="D10" s="122">
        <f t="shared" si="0"/>
        <v>5.3571428571428572E-3</v>
      </c>
      <c r="E10" s="83">
        <f t="shared" si="13"/>
        <v>8</v>
      </c>
      <c r="F10" s="124"/>
      <c r="G10" s="126"/>
      <c r="H10" s="122" t="str">
        <f t="shared" si="1"/>
        <v/>
      </c>
      <c r="I10" s="83">
        <f t="shared" si="14"/>
        <v>8</v>
      </c>
      <c r="J10" s="124"/>
      <c r="K10" s="126"/>
      <c r="L10" s="122" t="str">
        <f t="shared" si="2"/>
        <v/>
      </c>
      <c r="M10" s="83">
        <f t="shared" si="15"/>
        <v>8</v>
      </c>
      <c r="N10" s="124">
        <v>1</v>
      </c>
      <c r="O10" s="126">
        <v>5.9490740740740745E-3</v>
      </c>
      <c r="P10" s="122">
        <f t="shared" si="3"/>
        <v>5.9490740740740745E-3</v>
      </c>
      <c r="Q10" s="83">
        <f t="shared" si="16"/>
        <v>8</v>
      </c>
      <c r="R10" s="124"/>
      <c r="S10" s="126"/>
      <c r="T10" s="122" t="str">
        <f t="shared" si="4"/>
        <v/>
      </c>
      <c r="U10" s="83">
        <f t="shared" si="17"/>
        <v>8</v>
      </c>
      <c r="V10" s="124"/>
      <c r="W10" s="126"/>
      <c r="X10" s="122" t="str">
        <f t="shared" si="5"/>
        <v/>
      </c>
      <c r="Y10" s="83">
        <f t="shared" si="18"/>
        <v>8</v>
      </c>
      <c r="Z10" s="124">
        <v>1</v>
      </c>
      <c r="AA10" s="126">
        <v>5.5555555555555558E-3</v>
      </c>
      <c r="AB10" s="122">
        <f t="shared" si="6"/>
        <v>5.5555555555555558E-3</v>
      </c>
      <c r="AC10" s="83">
        <f t="shared" si="19"/>
        <v>8</v>
      </c>
      <c r="AD10" s="124">
        <v>3</v>
      </c>
      <c r="AE10" s="126">
        <v>1.7361111111111112E-2</v>
      </c>
      <c r="AF10" s="122">
        <f t="shared" si="7"/>
        <v>5.7870370370370376E-3</v>
      </c>
      <c r="AG10" s="83">
        <f t="shared" si="20"/>
        <v>8</v>
      </c>
      <c r="AH10" s="124"/>
      <c r="AI10" s="126"/>
      <c r="AJ10" s="122" t="str">
        <f t="shared" si="8"/>
        <v/>
      </c>
      <c r="AK10" s="83">
        <f t="shared" si="21"/>
        <v>8</v>
      </c>
      <c r="AL10" s="124"/>
      <c r="AM10" s="126"/>
      <c r="AN10" s="122" t="str">
        <f t="shared" si="9"/>
        <v/>
      </c>
      <c r="AO10" s="83">
        <f t="shared" si="22"/>
        <v>8</v>
      </c>
      <c r="AP10" s="124"/>
      <c r="AQ10" s="126"/>
      <c r="AR10" s="122" t="str">
        <f t="shared" si="10"/>
        <v/>
      </c>
      <c r="AS10" s="83">
        <f t="shared" si="23"/>
        <v>8</v>
      </c>
      <c r="AT10" s="124"/>
      <c r="AU10" s="126"/>
      <c r="AV10" s="122" t="str">
        <f t="shared" si="11"/>
        <v/>
      </c>
      <c r="AW10" s="84"/>
    </row>
    <row r="11" spans="1:49" s="85" customFormat="1" ht="11.25" x14ac:dyDescent="0.2">
      <c r="A11" s="81">
        <f t="shared" si="12"/>
        <v>9</v>
      </c>
      <c r="B11" s="124">
        <v>3.5</v>
      </c>
      <c r="C11" s="126">
        <v>1.8749999999999999E-2</v>
      </c>
      <c r="D11" s="122">
        <f t="shared" si="0"/>
        <v>5.3571428571428572E-3</v>
      </c>
      <c r="E11" s="83">
        <f t="shared" si="13"/>
        <v>9</v>
      </c>
      <c r="F11" s="124"/>
      <c r="G11" s="126"/>
      <c r="H11" s="122" t="str">
        <f t="shared" si="1"/>
        <v/>
      </c>
      <c r="I11" s="83">
        <f t="shared" si="14"/>
        <v>9</v>
      </c>
      <c r="J11" s="124"/>
      <c r="K11" s="126"/>
      <c r="L11" s="122" t="str">
        <f t="shared" si="2"/>
        <v/>
      </c>
      <c r="M11" s="83">
        <f t="shared" si="15"/>
        <v>9</v>
      </c>
      <c r="N11" s="124"/>
      <c r="O11" s="126"/>
      <c r="P11" s="122" t="str">
        <f t="shared" si="3"/>
        <v/>
      </c>
      <c r="Q11" s="83">
        <f t="shared" si="16"/>
        <v>9</v>
      </c>
      <c r="R11" s="124"/>
      <c r="S11" s="126"/>
      <c r="T11" s="122" t="str">
        <f t="shared" si="4"/>
        <v/>
      </c>
      <c r="U11" s="83">
        <f t="shared" si="17"/>
        <v>9</v>
      </c>
      <c r="V11" s="124">
        <v>3.1</v>
      </c>
      <c r="W11" s="126">
        <v>1.5972222222222224E-2</v>
      </c>
      <c r="X11" s="122">
        <f t="shared" si="5"/>
        <v>5.1523297491039436E-3</v>
      </c>
      <c r="Y11" s="83">
        <f t="shared" si="18"/>
        <v>9</v>
      </c>
      <c r="Z11" s="124"/>
      <c r="AA11" s="126"/>
      <c r="AB11" s="122" t="str">
        <f t="shared" si="6"/>
        <v/>
      </c>
      <c r="AC11" s="83">
        <f t="shared" si="19"/>
        <v>9</v>
      </c>
      <c r="AD11" s="124">
        <v>3</v>
      </c>
      <c r="AE11" s="126">
        <v>1.7361111111111112E-2</v>
      </c>
      <c r="AF11" s="122">
        <f t="shared" si="7"/>
        <v>5.7870370370370376E-3</v>
      </c>
      <c r="AG11" s="83">
        <f t="shared" si="20"/>
        <v>9</v>
      </c>
      <c r="AH11" s="124"/>
      <c r="AI11" s="126"/>
      <c r="AJ11" s="122" t="str">
        <f t="shared" si="8"/>
        <v/>
      </c>
      <c r="AK11" s="83">
        <f t="shared" si="21"/>
        <v>9</v>
      </c>
      <c r="AL11" s="124"/>
      <c r="AM11" s="126"/>
      <c r="AN11" s="122" t="str">
        <f t="shared" si="9"/>
        <v/>
      </c>
      <c r="AO11" s="83">
        <f t="shared" si="22"/>
        <v>9</v>
      </c>
      <c r="AP11" s="124">
        <v>1</v>
      </c>
      <c r="AQ11" s="126">
        <v>5.208333333333333E-3</v>
      </c>
      <c r="AR11" s="122">
        <f t="shared" si="10"/>
        <v>5.208333333333333E-3</v>
      </c>
      <c r="AS11" s="83">
        <f t="shared" si="23"/>
        <v>9</v>
      </c>
      <c r="AT11" s="124"/>
      <c r="AU11" s="126"/>
      <c r="AV11" s="122" t="str">
        <f t="shared" si="11"/>
        <v/>
      </c>
      <c r="AW11" s="84"/>
    </row>
    <row r="12" spans="1:49" s="85" customFormat="1" ht="11.25" x14ac:dyDescent="0.2">
      <c r="A12" s="81">
        <f t="shared" si="12"/>
        <v>10</v>
      </c>
      <c r="B12" s="124"/>
      <c r="C12" s="126"/>
      <c r="D12" s="122" t="str">
        <f t="shared" si="0"/>
        <v/>
      </c>
      <c r="E12" s="83">
        <f t="shared" si="13"/>
        <v>10</v>
      </c>
      <c r="F12" s="124"/>
      <c r="G12" s="126"/>
      <c r="H12" s="122" t="str">
        <f t="shared" si="1"/>
        <v/>
      </c>
      <c r="I12" s="83">
        <f t="shared" si="14"/>
        <v>10</v>
      </c>
      <c r="J12" s="124"/>
      <c r="K12" s="126"/>
      <c r="L12" s="122" t="str">
        <f t="shared" si="2"/>
        <v/>
      </c>
      <c r="M12" s="83">
        <f t="shared" si="15"/>
        <v>10</v>
      </c>
      <c r="N12" s="124"/>
      <c r="O12" s="126"/>
      <c r="P12" s="122" t="str">
        <f t="shared" si="3"/>
        <v/>
      </c>
      <c r="Q12" s="83">
        <f t="shared" si="16"/>
        <v>10</v>
      </c>
      <c r="R12" s="124"/>
      <c r="S12" s="126"/>
      <c r="T12" s="122" t="str">
        <f t="shared" si="4"/>
        <v/>
      </c>
      <c r="U12" s="83">
        <f t="shared" si="17"/>
        <v>10</v>
      </c>
      <c r="V12" s="124">
        <v>1</v>
      </c>
      <c r="W12" s="126">
        <v>5.9027777777777776E-3</v>
      </c>
      <c r="X12" s="122">
        <f t="shared" si="5"/>
        <v>5.9027777777777776E-3</v>
      </c>
      <c r="Y12" s="83">
        <f t="shared" si="18"/>
        <v>10</v>
      </c>
      <c r="Z12" s="124"/>
      <c r="AA12" s="126"/>
      <c r="AB12" s="122" t="str">
        <f t="shared" si="6"/>
        <v/>
      </c>
      <c r="AC12" s="83">
        <f t="shared" si="19"/>
        <v>10</v>
      </c>
      <c r="AD12" s="124"/>
      <c r="AE12" s="126"/>
      <c r="AF12" s="122" t="str">
        <f t="shared" si="7"/>
        <v/>
      </c>
      <c r="AG12" s="83">
        <f t="shared" si="20"/>
        <v>10</v>
      </c>
      <c r="AH12" s="124"/>
      <c r="AI12" s="126"/>
      <c r="AJ12" s="122" t="str">
        <f t="shared" si="8"/>
        <v/>
      </c>
      <c r="AK12" s="83">
        <f t="shared" si="21"/>
        <v>10</v>
      </c>
      <c r="AL12" s="124"/>
      <c r="AM12" s="126"/>
      <c r="AN12" s="122" t="str">
        <f t="shared" si="9"/>
        <v/>
      </c>
      <c r="AO12" s="83">
        <f t="shared" si="22"/>
        <v>10</v>
      </c>
      <c r="AP12" s="124"/>
      <c r="AQ12" s="126"/>
      <c r="AR12" s="122" t="str">
        <f t="shared" si="10"/>
        <v/>
      </c>
      <c r="AS12" s="83">
        <f t="shared" si="23"/>
        <v>10</v>
      </c>
      <c r="AT12" s="124"/>
      <c r="AU12" s="126"/>
      <c r="AV12" s="122" t="str">
        <f t="shared" si="11"/>
        <v/>
      </c>
      <c r="AW12" s="84"/>
    </row>
    <row r="13" spans="1:49" s="85" customFormat="1" ht="11.25" x14ac:dyDescent="0.2">
      <c r="A13" s="81">
        <f t="shared" si="12"/>
        <v>11</v>
      </c>
      <c r="B13" s="124"/>
      <c r="C13" s="126"/>
      <c r="D13" s="122" t="str">
        <f t="shared" si="0"/>
        <v/>
      </c>
      <c r="E13" s="83">
        <f t="shared" si="13"/>
        <v>11</v>
      </c>
      <c r="F13" s="124"/>
      <c r="G13" s="126"/>
      <c r="H13" s="122" t="str">
        <f t="shared" si="1"/>
        <v/>
      </c>
      <c r="I13" s="83">
        <f t="shared" si="14"/>
        <v>11</v>
      </c>
      <c r="J13" s="124">
        <v>3.1</v>
      </c>
      <c r="K13" s="126">
        <v>1.5972222222222224E-2</v>
      </c>
      <c r="L13" s="122">
        <f t="shared" si="2"/>
        <v>5.1523297491039436E-3</v>
      </c>
      <c r="M13" s="83">
        <f t="shared" si="15"/>
        <v>11</v>
      </c>
      <c r="N13" s="124"/>
      <c r="O13" s="126"/>
      <c r="P13" s="122" t="str">
        <f t="shared" si="3"/>
        <v/>
      </c>
      <c r="Q13" s="83">
        <f t="shared" si="16"/>
        <v>11</v>
      </c>
      <c r="R13" s="124"/>
      <c r="S13" s="126"/>
      <c r="T13" s="122" t="str">
        <f t="shared" si="4"/>
        <v/>
      </c>
      <c r="U13" s="83">
        <f t="shared" si="17"/>
        <v>11</v>
      </c>
      <c r="V13" s="124"/>
      <c r="W13" s="126"/>
      <c r="X13" s="122" t="str">
        <f t="shared" si="5"/>
        <v/>
      </c>
      <c r="Y13" s="83">
        <f t="shared" si="18"/>
        <v>11</v>
      </c>
      <c r="Z13" s="124"/>
      <c r="AA13" s="126"/>
      <c r="AB13" s="122" t="str">
        <f t="shared" si="6"/>
        <v/>
      </c>
      <c r="AC13" s="83">
        <f t="shared" si="19"/>
        <v>11</v>
      </c>
      <c r="AD13" s="124"/>
      <c r="AE13" s="126"/>
      <c r="AF13" s="122" t="str">
        <f t="shared" si="7"/>
        <v/>
      </c>
      <c r="AG13" s="83">
        <f t="shared" si="20"/>
        <v>11</v>
      </c>
      <c r="AH13" s="124"/>
      <c r="AI13" s="126"/>
      <c r="AJ13" s="122" t="str">
        <f t="shared" si="8"/>
        <v/>
      </c>
      <c r="AK13" s="83">
        <f t="shared" si="21"/>
        <v>11</v>
      </c>
      <c r="AL13" s="124"/>
      <c r="AM13" s="126"/>
      <c r="AN13" s="122" t="str">
        <f t="shared" si="9"/>
        <v/>
      </c>
      <c r="AO13" s="83">
        <f t="shared" si="22"/>
        <v>11</v>
      </c>
      <c r="AP13" s="124"/>
      <c r="AQ13" s="126"/>
      <c r="AR13" s="122" t="str">
        <f t="shared" si="10"/>
        <v/>
      </c>
      <c r="AS13" s="83">
        <f t="shared" si="23"/>
        <v>11</v>
      </c>
      <c r="AT13" s="124"/>
      <c r="AU13" s="126"/>
      <c r="AV13" s="122" t="str">
        <f t="shared" si="11"/>
        <v/>
      </c>
      <c r="AW13" s="84"/>
    </row>
    <row r="14" spans="1:49" s="85" customFormat="1" ht="11.25" x14ac:dyDescent="0.2">
      <c r="A14" s="81">
        <f t="shared" si="12"/>
        <v>12</v>
      </c>
      <c r="B14" s="124">
        <v>4</v>
      </c>
      <c r="C14" s="126">
        <v>2.0833333333333332E-2</v>
      </c>
      <c r="D14" s="122">
        <f t="shared" si="0"/>
        <v>5.208333333333333E-3</v>
      </c>
      <c r="E14" s="83">
        <f t="shared" si="13"/>
        <v>12</v>
      </c>
      <c r="F14" s="124"/>
      <c r="G14" s="126"/>
      <c r="H14" s="122" t="str">
        <f t="shared" si="1"/>
        <v/>
      </c>
      <c r="I14" s="83">
        <f t="shared" si="14"/>
        <v>12</v>
      </c>
      <c r="J14" s="124"/>
      <c r="K14" s="126"/>
      <c r="L14" s="122" t="str">
        <f t="shared" si="2"/>
        <v/>
      </c>
      <c r="M14" s="83">
        <f t="shared" si="15"/>
        <v>12</v>
      </c>
      <c r="N14" s="124">
        <v>3.1</v>
      </c>
      <c r="O14" s="126">
        <v>1.7361111111111112E-2</v>
      </c>
      <c r="P14" s="122">
        <f t="shared" si="3"/>
        <v>5.600358422939068E-3</v>
      </c>
      <c r="Q14" s="83">
        <f t="shared" si="16"/>
        <v>12</v>
      </c>
      <c r="R14" s="124"/>
      <c r="S14" s="126"/>
      <c r="T14" s="122" t="str">
        <f t="shared" si="4"/>
        <v/>
      </c>
      <c r="U14" s="83">
        <f t="shared" si="17"/>
        <v>12</v>
      </c>
      <c r="V14" s="124"/>
      <c r="W14" s="126"/>
      <c r="X14" s="122" t="str">
        <f t="shared" si="5"/>
        <v/>
      </c>
      <c r="Y14" s="83">
        <f t="shared" si="18"/>
        <v>12</v>
      </c>
      <c r="Z14" s="124"/>
      <c r="AA14" s="126"/>
      <c r="AB14" s="122" t="str">
        <f t="shared" si="6"/>
        <v/>
      </c>
      <c r="AC14" s="83">
        <f t="shared" si="19"/>
        <v>12</v>
      </c>
      <c r="AD14" s="124"/>
      <c r="AE14" s="126"/>
      <c r="AF14" s="122" t="str">
        <f t="shared" si="7"/>
        <v/>
      </c>
      <c r="AG14" s="83">
        <f t="shared" si="20"/>
        <v>12</v>
      </c>
      <c r="AH14" s="124"/>
      <c r="AI14" s="126"/>
      <c r="AJ14" s="122" t="str">
        <f t="shared" si="8"/>
        <v/>
      </c>
      <c r="AK14" s="83">
        <f t="shared" si="21"/>
        <v>12</v>
      </c>
      <c r="AL14" s="124">
        <v>1</v>
      </c>
      <c r="AM14" s="126">
        <v>5.5555555555555558E-3</v>
      </c>
      <c r="AN14" s="122">
        <f t="shared" si="9"/>
        <v>5.5555555555555558E-3</v>
      </c>
      <c r="AO14" s="83">
        <f t="shared" si="22"/>
        <v>12</v>
      </c>
      <c r="AP14" s="124"/>
      <c r="AQ14" s="126"/>
      <c r="AR14" s="122" t="str">
        <f t="shared" si="10"/>
        <v/>
      </c>
      <c r="AS14" s="83">
        <f t="shared" si="23"/>
        <v>12</v>
      </c>
      <c r="AT14" s="124">
        <v>3.1</v>
      </c>
      <c r="AU14" s="126">
        <v>1.8749999999999999E-2</v>
      </c>
      <c r="AV14" s="122">
        <f t="shared" si="11"/>
        <v>6.0483870967741934E-3</v>
      </c>
      <c r="AW14" s="84"/>
    </row>
    <row r="15" spans="1:49" s="85" customFormat="1" ht="11.25" x14ac:dyDescent="0.2">
      <c r="A15" s="81">
        <f t="shared" si="12"/>
        <v>13</v>
      </c>
      <c r="B15" s="124"/>
      <c r="C15" s="126"/>
      <c r="D15" s="122" t="str">
        <f t="shared" si="0"/>
        <v/>
      </c>
      <c r="E15" s="83">
        <f t="shared" si="13"/>
        <v>13</v>
      </c>
      <c r="F15" s="124"/>
      <c r="G15" s="126"/>
      <c r="H15" s="122" t="str">
        <f t="shared" si="1"/>
        <v/>
      </c>
      <c r="I15" s="83">
        <f t="shared" si="14"/>
        <v>13</v>
      </c>
      <c r="J15" s="124"/>
      <c r="K15" s="126"/>
      <c r="L15" s="122" t="str">
        <f t="shared" si="2"/>
        <v/>
      </c>
      <c r="M15" s="83">
        <f t="shared" si="15"/>
        <v>13</v>
      </c>
      <c r="N15" s="124"/>
      <c r="O15" s="126"/>
      <c r="P15" s="122" t="str">
        <f t="shared" si="3"/>
        <v/>
      </c>
      <c r="Q15" s="83">
        <f t="shared" si="16"/>
        <v>13</v>
      </c>
      <c r="R15" s="124"/>
      <c r="S15" s="126"/>
      <c r="T15" s="122" t="str">
        <f t="shared" si="4"/>
        <v/>
      </c>
      <c r="U15" s="83">
        <f t="shared" si="17"/>
        <v>13</v>
      </c>
      <c r="V15" s="124"/>
      <c r="W15" s="126"/>
      <c r="X15" s="122" t="str">
        <f t="shared" si="5"/>
        <v/>
      </c>
      <c r="Y15" s="83">
        <f t="shared" si="18"/>
        <v>13</v>
      </c>
      <c r="Z15" s="124">
        <v>3.4</v>
      </c>
      <c r="AA15" s="126">
        <v>1.7361111111111112E-2</v>
      </c>
      <c r="AB15" s="122">
        <f t="shared" si="6"/>
        <v>5.1062091503267975E-3</v>
      </c>
      <c r="AC15" s="83">
        <f t="shared" si="19"/>
        <v>13</v>
      </c>
      <c r="AD15" s="124"/>
      <c r="AE15" s="126"/>
      <c r="AF15" s="122" t="str">
        <f t="shared" si="7"/>
        <v/>
      </c>
      <c r="AG15" s="83">
        <f t="shared" si="20"/>
        <v>13</v>
      </c>
      <c r="AH15" s="124"/>
      <c r="AI15" s="126"/>
      <c r="AJ15" s="122" t="str">
        <f t="shared" si="8"/>
        <v/>
      </c>
      <c r="AK15" s="83">
        <f t="shared" si="21"/>
        <v>13</v>
      </c>
      <c r="AL15" s="124"/>
      <c r="AM15" s="126"/>
      <c r="AN15" s="122" t="str">
        <f t="shared" si="9"/>
        <v/>
      </c>
      <c r="AO15" s="83">
        <f t="shared" si="22"/>
        <v>13</v>
      </c>
      <c r="AP15" s="124"/>
      <c r="AQ15" s="126"/>
      <c r="AR15" s="122" t="str">
        <f t="shared" si="10"/>
        <v/>
      </c>
      <c r="AS15" s="83">
        <f t="shared" si="23"/>
        <v>13</v>
      </c>
      <c r="AT15" s="124"/>
      <c r="AU15" s="126"/>
      <c r="AV15" s="122" t="str">
        <f t="shared" si="11"/>
        <v/>
      </c>
      <c r="AW15" s="84"/>
    </row>
    <row r="16" spans="1:49" s="85" customFormat="1" ht="11.25" x14ac:dyDescent="0.2">
      <c r="A16" s="81">
        <f t="shared" si="12"/>
        <v>14</v>
      </c>
      <c r="B16" s="124"/>
      <c r="C16" s="126"/>
      <c r="D16" s="122" t="str">
        <f t="shared" si="0"/>
        <v/>
      </c>
      <c r="E16" s="83">
        <f t="shared" si="13"/>
        <v>14</v>
      </c>
      <c r="F16" s="124"/>
      <c r="G16" s="126"/>
      <c r="H16" s="122" t="str">
        <f t="shared" si="1"/>
        <v/>
      </c>
      <c r="I16" s="83">
        <f t="shared" si="14"/>
        <v>14</v>
      </c>
      <c r="J16" s="124">
        <v>5</v>
      </c>
      <c r="K16" s="126">
        <v>2.7777777777777776E-2</v>
      </c>
      <c r="L16" s="122">
        <f t="shared" si="2"/>
        <v>5.5555555555555549E-3</v>
      </c>
      <c r="M16" s="83">
        <f t="shared" si="15"/>
        <v>14</v>
      </c>
      <c r="N16" s="124"/>
      <c r="O16" s="126"/>
      <c r="P16" s="122" t="str">
        <f t="shared" si="3"/>
        <v/>
      </c>
      <c r="Q16" s="83">
        <f t="shared" si="16"/>
        <v>14</v>
      </c>
      <c r="R16" s="124"/>
      <c r="S16" s="126"/>
      <c r="T16" s="122" t="str">
        <f t="shared" si="4"/>
        <v/>
      </c>
      <c r="U16" s="83">
        <f t="shared" si="17"/>
        <v>14</v>
      </c>
      <c r="V16" s="124"/>
      <c r="W16" s="126"/>
      <c r="X16" s="122" t="str">
        <f t="shared" si="5"/>
        <v/>
      </c>
      <c r="Y16" s="83">
        <f t="shared" si="18"/>
        <v>14</v>
      </c>
      <c r="Z16" s="124"/>
      <c r="AA16" s="126"/>
      <c r="AB16" s="122" t="str">
        <f t="shared" si="6"/>
        <v/>
      </c>
      <c r="AC16" s="83">
        <f t="shared" si="19"/>
        <v>14</v>
      </c>
      <c r="AD16" s="124">
        <v>4.25</v>
      </c>
      <c r="AE16" s="126">
        <v>2.4305555555555556E-2</v>
      </c>
      <c r="AF16" s="122">
        <f t="shared" si="7"/>
        <v>5.7189542483660136E-3</v>
      </c>
      <c r="AG16" s="83">
        <f t="shared" si="20"/>
        <v>14</v>
      </c>
      <c r="AH16" s="124"/>
      <c r="AI16" s="126"/>
      <c r="AJ16" s="122" t="str">
        <f t="shared" si="8"/>
        <v/>
      </c>
      <c r="AK16" s="83">
        <f t="shared" si="21"/>
        <v>14</v>
      </c>
      <c r="AL16" s="124"/>
      <c r="AM16" s="126"/>
      <c r="AN16" s="122" t="str">
        <f t="shared" si="9"/>
        <v/>
      </c>
      <c r="AO16" s="83">
        <f t="shared" si="22"/>
        <v>14</v>
      </c>
      <c r="AP16" s="124"/>
      <c r="AQ16" s="126"/>
      <c r="AR16" s="122" t="str">
        <f t="shared" si="10"/>
        <v/>
      </c>
      <c r="AS16" s="83">
        <f t="shared" si="23"/>
        <v>14</v>
      </c>
      <c r="AT16" s="124">
        <v>1</v>
      </c>
      <c r="AU16" s="126">
        <v>5.5555555555555558E-3</v>
      </c>
      <c r="AV16" s="122">
        <f t="shared" si="11"/>
        <v>5.5555555555555558E-3</v>
      </c>
      <c r="AW16" s="84"/>
    </row>
    <row r="17" spans="1:49" s="85" customFormat="1" ht="11.25" x14ac:dyDescent="0.2">
      <c r="A17" s="81">
        <f t="shared" si="12"/>
        <v>15</v>
      </c>
      <c r="B17" s="124"/>
      <c r="C17" s="126"/>
      <c r="D17" s="122" t="str">
        <f t="shared" si="0"/>
        <v/>
      </c>
      <c r="E17" s="83">
        <f t="shared" si="13"/>
        <v>15</v>
      </c>
      <c r="F17" s="124"/>
      <c r="G17" s="126"/>
      <c r="H17" s="122" t="str">
        <f t="shared" si="1"/>
        <v/>
      </c>
      <c r="I17" s="83">
        <f t="shared" si="14"/>
        <v>15</v>
      </c>
      <c r="J17" s="124"/>
      <c r="K17" s="126"/>
      <c r="L17" s="122" t="str">
        <f t="shared" si="2"/>
        <v/>
      </c>
      <c r="M17" s="83">
        <f t="shared" si="15"/>
        <v>15</v>
      </c>
      <c r="N17" s="124">
        <v>1</v>
      </c>
      <c r="O17" s="126">
        <v>5.9027777777777776E-3</v>
      </c>
      <c r="P17" s="122">
        <f t="shared" si="3"/>
        <v>5.9027777777777776E-3</v>
      </c>
      <c r="Q17" s="83">
        <f t="shared" si="16"/>
        <v>15</v>
      </c>
      <c r="R17" s="124"/>
      <c r="S17" s="126"/>
      <c r="T17" s="122" t="str">
        <f t="shared" si="4"/>
        <v/>
      </c>
      <c r="U17" s="83">
        <f t="shared" si="17"/>
        <v>15</v>
      </c>
      <c r="V17" s="124"/>
      <c r="W17" s="126"/>
      <c r="X17" s="122" t="str">
        <f t="shared" si="5"/>
        <v/>
      </c>
      <c r="Y17" s="83">
        <f t="shared" si="18"/>
        <v>15</v>
      </c>
      <c r="Z17" s="124"/>
      <c r="AA17" s="126"/>
      <c r="AB17" s="122" t="str">
        <f t="shared" si="6"/>
        <v/>
      </c>
      <c r="AC17" s="83">
        <f t="shared" si="19"/>
        <v>15</v>
      </c>
      <c r="AD17" s="124">
        <v>1</v>
      </c>
      <c r="AE17" s="126">
        <v>5.5555555555555558E-3</v>
      </c>
      <c r="AF17" s="122">
        <f t="shared" si="7"/>
        <v>5.5555555555555558E-3</v>
      </c>
      <c r="AG17" s="83">
        <f t="shared" si="20"/>
        <v>15</v>
      </c>
      <c r="AH17" s="124"/>
      <c r="AI17" s="126"/>
      <c r="AJ17" s="122" t="str">
        <f t="shared" si="8"/>
        <v/>
      </c>
      <c r="AK17" s="83">
        <f t="shared" si="21"/>
        <v>15</v>
      </c>
      <c r="AL17" s="124"/>
      <c r="AM17" s="126"/>
      <c r="AN17" s="122" t="str">
        <f t="shared" si="9"/>
        <v/>
      </c>
      <c r="AO17" s="83">
        <f t="shared" si="22"/>
        <v>15</v>
      </c>
      <c r="AP17" s="124"/>
      <c r="AQ17" s="126"/>
      <c r="AR17" s="122" t="str">
        <f t="shared" si="10"/>
        <v/>
      </c>
      <c r="AS17" s="83">
        <f t="shared" si="23"/>
        <v>15</v>
      </c>
      <c r="AT17" s="124"/>
      <c r="AU17" s="126"/>
      <c r="AV17" s="122" t="str">
        <f t="shared" si="11"/>
        <v/>
      </c>
      <c r="AW17" s="84"/>
    </row>
    <row r="18" spans="1:49" s="85" customFormat="1" ht="11.25" x14ac:dyDescent="0.2">
      <c r="A18" s="81">
        <f t="shared" si="12"/>
        <v>16</v>
      </c>
      <c r="B18" s="124"/>
      <c r="C18" s="126"/>
      <c r="D18" s="122" t="str">
        <f t="shared" si="0"/>
        <v/>
      </c>
      <c r="E18" s="83">
        <f t="shared" si="13"/>
        <v>16</v>
      </c>
      <c r="F18" s="124"/>
      <c r="G18" s="126"/>
      <c r="H18" s="122" t="str">
        <f t="shared" si="1"/>
        <v/>
      </c>
      <c r="I18" s="83">
        <f t="shared" si="14"/>
        <v>16</v>
      </c>
      <c r="J18" s="124"/>
      <c r="K18" s="126"/>
      <c r="L18" s="122" t="str">
        <f t="shared" si="2"/>
        <v/>
      </c>
      <c r="M18" s="83">
        <f t="shared" si="15"/>
        <v>16</v>
      </c>
      <c r="N18" s="124"/>
      <c r="O18" s="126"/>
      <c r="P18" s="122" t="str">
        <f t="shared" si="3"/>
        <v/>
      </c>
      <c r="Q18" s="83">
        <f t="shared" si="16"/>
        <v>16</v>
      </c>
      <c r="R18" s="124"/>
      <c r="S18" s="126"/>
      <c r="T18" s="122" t="str">
        <f t="shared" si="4"/>
        <v/>
      </c>
      <c r="U18" s="83">
        <f t="shared" si="17"/>
        <v>16</v>
      </c>
      <c r="V18" s="124"/>
      <c r="W18" s="126"/>
      <c r="X18" s="122" t="str">
        <f t="shared" si="5"/>
        <v/>
      </c>
      <c r="Y18" s="83">
        <f t="shared" si="18"/>
        <v>16</v>
      </c>
      <c r="Z18" s="124"/>
      <c r="AA18" s="126"/>
      <c r="AB18" s="122" t="str">
        <f t="shared" si="6"/>
        <v/>
      </c>
      <c r="AC18" s="83">
        <f t="shared" si="19"/>
        <v>16</v>
      </c>
      <c r="AD18" s="124"/>
      <c r="AE18" s="126"/>
      <c r="AF18" s="122" t="str">
        <f t="shared" si="7"/>
        <v/>
      </c>
      <c r="AG18" s="83">
        <f t="shared" si="20"/>
        <v>16</v>
      </c>
      <c r="AH18" s="124"/>
      <c r="AI18" s="126"/>
      <c r="AJ18" s="122" t="str">
        <f t="shared" si="8"/>
        <v/>
      </c>
      <c r="AK18" s="83">
        <f t="shared" si="21"/>
        <v>16</v>
      </c>
      <c r="AL18" s="124"/>
      <c r="AM18" s="126"/>
      <c r="AN18" s="122" t="str">
        <f t="shared" si="9"/>
        <v/>
      </c>
      <c r="AO18" s="83">
        <f t="shared" si="22"/>
        <v>16</v>
      </c>
      <c r="AP18" s="124"/>
      <c r="AQ18" s="126"/>
      <c r="AR18" s="122" t="str">
        <f t="shared" si="10"/>
        <v/>
      </c>
      <c r="AS18" s="83">
        <f t="shared" si="23"/>
        <v>16</v>
      </c>
      <c r="AT18" s="124">
        <v>3.4</v>
      </c>
      <c r="AU18" s="126">
        <v>2.0833333333333332E-2</v>
      </c>
      <c r="AV18" s="122">
        <f t="shared" si="11"/>
        <v>6.1274509803921568E-3</v>
      </c>
      <c r="AW18" s="84"/>
    </row>
    <row r="19" spans="1:49" s="85" customFormat="1" ht="11.25" x14ac:dyDescent="0.2">
      <c r="A19" s="81">
        <f t="shared" si="12"/>
        <v>17</v>
      </c>
      <c r="B19" s="124"/>
      <c r="C19" s="126"/>
      <c r="D19" s="122" t="str">
        <f t="shared" si="0"/>
        <v/>
      </c>
      <c r="E19" s="83">
        <f t="shared" si="13"/>
        <v>17</v>
      </c>
      <c r="F19" s="124"/>
      <c r="G19" s="126"/>
      <c r="H19" s="122" t="str">
        <f t="shared" si="1"/>
        <v/>
      </c>
      <c r="I19" s="83">
        <f t="shared" si="14"/>
        <v>17</v>
      </c>
      <c r="J19" s="124">
        <v>3.1</v>
      </c>
      <c r="K19" s="126">
        <v>1.5972222222222224E-2</v>
      </c>
      <c r="L19" s="122">
        <f t="shared" si="2"/>
        <v>5.1523297491039436E-3</v>
      </c>
      <c r="M19" s="83">
        <f t="shared" si="15"/>
        <v>17</v>
      </c>
      <c r="N19" s="124"/>
      <c r="O19" s="126"/>
      <c r="P19" s="122" t="str">
        <f t="shared" si="3"/>
        <v/>
      </c>
      <c r="Q19" s="83">
        <f t="shared" si="16"/>
        <v>17</v>
      </c>
      <c r="R19" s="124"/>
      <c r="S19" s="126"/>
      <c r="T19" s="122" t="str">
        <f t="shared" si="4"/>
        <v/>
      </c>
      <c r="U19" s="83">
        <f t="shared" si="17"/>
        <v>17</v>
      </c>
      <c r="V19" s="124"/>
      <c r="W19" s="126"/>
      <c r="X19" s="122" t="str">
        <f t="shared" si="5"/>
        <v/>
      </c>
      <c r="Y19" s="83">
        <f t="shared" si="18"/>
        <v>17</v>
      </c>
      <c r="Z19" s="124">
        <v>5</v>
      </c>
      <c r="AA19" s="126">
        <v>2.7777777777777776E-2</v>
      </c>
      <c r="AB19" s="122">
        <f t="shared" si="6"/>
        <v>5.5555555555555549E-3</v>
      </c>
      <c r="AC19" s="83">
        <f t="shared" si="19"/>
        <v>17</v>
      </c>
      <c r="AD19" s="124"/>
      <c r="AE19" s="126"/>
      <c r="AF19" s="122" t="str">
        <f t="shared" si="7"/>
        <v/>
      </c>
      <c r="AG19" s="83">
        <f t="shared" si="20"/>
        <v>17</v>
      </c>
      <c r="AH19" s="124"/>
      <c r="AI19" s="126"/>
      <c r="AJ19" s="122" t="str">
        <f t="shared" si="8"/>
        <v/>
      </c>
      <c r="AK19" s="83">
        <f t="shared" si="21"/>
        <v>17</v>
      </c>
      <c r="AL19" s="124"/>
      <c r="AM19" s="126"/>
      <c r="AN19" s="122" t="str">
        <f t="shared" si="9"/>
        <v/>
      </c>
      <c r="AO19" s="83">
        <f t="shared" si="22"/>
        <v>17</v>
      </c>
      <c r="AP19" s="124"/>
      <c r="AQ19" s="126"/>
      <c r="AR19" s="122" t="str">
        <f t="shared" si="10"/>
        <v/>
      </c>
      <c r="AS19" s="83">
        <f t="shared" si="23"/>
        <v>17</v>
      </c>
      <c r="AT19" s="124"/>
      <c r="AU19" s="126"/>
      <c r="AV19" s="122" t="str">
        <f t="shared" si="11"/>
        <v/>
      </c>
      <c r="AW19" s="84"/>
    </row>
    <row r="20" spans="1:49" s="85" customFormat="1" ht="11.25" x14ac:dyDescent="0.2">
      <c r="A20" s="81">
        <f t="shared" si="12"/>
        <v>18</v>
      </c>
      <c r="B20" s="124"/>
      <c r="C20" s="126"/>
      <c r="D20" s="122" t="str">
        <f t="shared" si="0"/>
        <v/>
      </c>
      <c r="E20" s="83">
        <f t="shared" si="13"/>
        <v>18</v>
      </c>
      <c r="F20" s="124"/>
      <c r="G20" s="126"/>
      <c r="H20" s="122" t="str">
        <f t="shared" si="1"/>
        <v/>
      </c>
      <c r="I20" s="83">
        <f t="shared" si="14"/>
        <v>18</v>
      </c>
      <c r="J20" s="124"/>
      <c r="K20" s="126"/>
      <c r="L20" s="122" t="str">
        <f t="shared" si="2"/>
        <v/>
      </c>
      <c r="M20" s="83">
        <f t="shared" si="15"/>
        <v>18</v>
      </c>
      <c r="N20" s="124"/>
      <c r="O20" s="126"/>
      <c r="P20" s="122" t="str">
        <f t="shared" si="3"/>
        <v/>
      </c>
      <c r="Q20" s="83">
        <f t="shared" si="16"/>
        <v>18</v>
      </c>
      <c r="R20" s="124"/>
      <c r="S20" s="126"/>
      <c r="T20" s="122" t="str">
        <f t="shared" si="4"/>
        <v/>
      </c>
      <c r="U20" s="83">
        <f t="shared" si="17"/>
        <v>18</v>
      </c>
      <c r="V20" s="124"/>
      <c r="W20" s="126"/>
      <c r="X20" s="122" t="str">
        <f t="shared" si="5"/>
        <v/>
      </c>
      <c r="Y20" s="83">
        <f t="shared" si="18"/>
        <v>18</v>
      </c>
      <c r="Z20" s="124"/>
      <c r="AA20" s="126"/>
      <c r="AB20" s="122" t="str">
        <f t="shared" si="6"/>
        <v/>
      </c>
      <c r="AC20" s="83">
        <f t="shared" si="19"/>
        <v>18</v>
      </c>
      <c r="AD20" s="124"/>
      <c r="AE20" s="126"/>
      <c r="AF20" s="122" t="str">
        <f t="shared" si="7"/>
        <v/>
      </c>
      <c r="AG20" s="83">
        <f t="shared" si="20"/>
        <v>18</v>
      </c>
      <c r="AH20" s="124">
        <v>3</v>
      </c>
      <c r="AI20" s="126">
        <v>1.7361111111111112E-2</v>
      </c>
      <c r="AJ20" s="122">
        <f t="shared" si="8"/>
        <v>5.7870370370370376E-3</v>
      </c>
      <c r="AK20" s="83">
        <f t="shared" si="21"/>
        <v>18</v>
      </c>
      <c r="AL20" s="124"/>
      <c r="AM20" s="126"/>
      <c r="AN20" s="122" t="str">
        <f t="shared" si="9"/>
        <v/>
      </c>
      <c r="AO20" s="83">
        <f t="shared" si="22"/>
        <v>18</v>
      </c>
      <c r="AP20" s="124"/>
      <c r="AQ20" s="126"/>
      <c r="AR20" s="122" t="str">
        <f t="shared" si="10"/>
        <v/>
      </c>
      <c r="AS20" s="83">
        <f t="shared" si="23"/>
        <v>18</v>
      </c>
      <c r="AT20" s="124"/>
      <c r="AU20" s="126"/>
      <c r="AV20" s="122" t="str">
        <f t="shared" si="11"/>
        <v/>
      </c>
      <c r="AW20" s="84"/>
    </row>
    <row r="21" spans="1:49" s="85" customFormat="1" ht="11.25" x14ac:dyDescent="0.2">
      <c r="A21" s="81">
        <f t="shared" si="12"/>
        <v>19</v>
      </c>
      <c r="B21" s="124"/>
      <c r="C21" s="126"/>
      <c r="D21" s="122" t="str">
        <f t="shared" si="0"/>
        <v/>
      </c>
      <c r="E21" s="83">
        <f t="shared" si="13"/>
        <v>19</v>
      </c>
      <c r="F21" s="124">
        <v>3.8</v>
      </c>
      <c r="G21" s="126">
        <v>1.7361111111111112E-2</v>
      </c>
      <c r="H21" s="122">
        <f t="shared" si="1"/>
        <v>4.5687134502923983E-3</v>
      </c>
      <c r="I21" s="83">
        <f t="shared" si="14"/>
        <v>19</v>
      </c>
      <c r="J21" s="124"/>
      <c r="K21" s="126"/>
      <c r="L21" s="122" t="str">
        <f t="shared" si="2"/>
        <v/>
      </c>
      <c r="M21" s="83">
        <f t="shared" si="15"/>
        <v>19</v>
      </c>
      <c r="N21" s="124"/>
      <c r="O21" s="126"/>
      <c r="P21" s="122" t="str">
        <f t="shared" si="3"/>
        <v/>
      </c>
      <c r="Q21" s="83">
        <f t="shared" si="16"/>
        <v>19</v>
      </c>
      <c r="R21" s="124">
        <v>3.1</v>
      </c>
      <c r="S21" s="126">
        <v>1.7361111111111112E-2</v>
      </c>
      <c r="T21" s="122">
        <f t="shared" si="4"/>
        <v>5.600358422939068E-3</v>
      </c>
      <c r="U21" s="83">
        <f t="shared" si="17"/>
        <v>19</v>
      </c>
      <c r="V21" s="124">
        <v>3.1</v>
      </c>
      <c r="W21" s="126">
        <v>1.5972222222222224E-2</v>
      </c>
      <c r="X21" s="122">
        <f t="shared" si="5"/>
        <v>5.1523297491039436E-3</v>
      </c>
      <c r="Y21" s="83">
        <f t="shared" si="18"/>
        <v>19</v>
      </c>
      <c r="Z21" s="124"/>
      <c r="AA21" s="126"/>
      <c r="AB21" s="122" t="str">
        <f t="shared" si="6"/>
        <v/>
      </c>
      <c r="AC21" s="83">
        <f t="shared" si="19"/>
        <v>19</v>
      </c>
      <c r="AD21" s="124">
        <v>3.25</v>
      </c>
      <c r="AE21" s="126">
        <v>1.8749999999999999E-2</v>
      </c>
      <c r="AF21" s="122">
        <f t="shared" si="7"/>
        <v>5.7692307692307687E-3</v>
      </c>
      <c r="AG21" s="83">
        <f t="shared" si="20"/>
        <v>19</v>
      </c>
      <c r="AH21" s="124">
        <v>2.8</v>
      </c>
      <c r="AI21" s="126">
        <v>1.6666666666666666E-2</v>
      </c>
      <c r="AJ21" s="122">
        <f t="shared" si="8"/>
        <v>5.9523809523809529E-3</v>
      </c>
      <c r="AK21" s="83">
        <f t="shared" si="21"/>
        <v>19</v>
      </c>
      <c r="AL21" s="124"/>
      <c r="AM21" s="126"/>
      <c r="AN21" s="122" t="str">
        <f t="shared" si="9"/>
        <v/>
      </c>
      <c r="AO21" s="83">
        <f t="shared" si="22"/>
        <v>19</v>
      </c>
      <c r="AP21" s="124"/>
      <c r="AQ21" s="126"/>
      <c r="AR21" s="122" t="str">
        <f t="shared" si="10"/>
        <v/>
      </c>
      <c r="AS21" s="83">
        <f t="shared" si="23"/>
        <v>19</v>
      </c>
      <c r="AT21" s="124"/>
      <c r="AU21" s="126"/>
      <c r="AV21" s="122" t="str">
        <f t="shared" si="11"/>
        <v/>
      </c>
      <c r="AW21" s="84"/>
    </row>
    <row r="22" spans="1:49" s="85" customFormat="1" ht="11.25" x14ac:dyDescent="0.2">
      <c r="A22" s="81">
        <f t="shared" si="12"/>
        <v>20</v>
      </c>
      <c r="B22" s="124"/>
      <c r="C22" s="126"/>
      <c r="D22" s="122" t="str">
        <f t="shared" si="0"/>
        <v/>
      </c>
      <c r="E22" s="83">
        <f t="shared" si="13"/>
        <v>20</v>
      </c>
      <c r="F22" s="124">
        <v>1</v>
      </c>
      <c r="G22" s="126">
        <v>5.9027777777777776E-3</v>
      </c>
      <c r="H22" s="122">
        <f t="shared" si="1"/>
        <v>5.9027777777777776E-3</v>
      </c>
      <c r="I22" s="83">
        <f t="shared" si="14"/>
        <v>20</v>
      </c>
      <c r="J22" s="124"/>
      <c r="K22" s="126"/>
      <c r="L22" s="122" t="str">
        <f t="shared" si="2"/>
        <v/>
      </c>
      <c r="M22" s="83">
        <f t="shared" si="15"/>
        <v>20</v>
      </c>
      <c r="N22" s="124"/>
      <c r="O22" s="126"/>
      <c r="P22" s="122" t="str">
        <f t="shared" si="3"/>
        <v/>
      </c>
      <c r="Q22" s="83">
        <f t="shared" si="16"/>
        <v>20</v>
      </c>
      <c r="R22" s="124"/>
      <c r="S22" s="126"/>
      <c r="T22" s="122" t="str">
        <f t="shared" si="4"/>
        <v/>
      </c>
      <c r="U22" s="83">
        <f t="shared" si="17"/>
        <v>20</v>
      </c>
      <c r="V22" s="124">
        <v>3.4</v>
      </c>
      <c r="W22" s="126">
        <v>1.7361111111111112E-2</v>
      </c>
      <c r="X22" s="122">
        <f t="shared" si="5"/>
        <v>5.1062091503267975E-3</v>
      </c>
      <c r="Y22" s="83">
        <f t="shared" si="18"/>
        <v>20</v>
      </c>
      <c r="Z22" s="124"/>
      <c r="AA22" s="126"/>
      <c r="AB22" s="122" t="str">
        <f t="shared" si="6"/>
        <v/>
      </c>
      <c r="AC22" s="83">
        <f t="shared" si="19"/>
        <v>20</v>
      </c>
      <c r="AD22" s="124"/>
      <c r="AE22" s="126"/>
      <c r="AF22" s="122" t="str">
        <f t="shared" si="7"/>
        <v/>
      </c>
      <c r="AG22" s="83">
        <f t="shared" si="20"/>
        <v>20</v>
      </c>
      <c r="AH22" s="124"/>
      <c r="AI22" s="126"/>
      <c r="AJ22" s="122" t="str">
        <f t="shared" si="8"/>
        <v/>
      </c>
      <c r="AK22" s="83">
        <f t="shared" si="21"/>
        <v>20</v>
      </c>
      <c r="AL22" s="124"/>
      <c r="AM22" s="126"/>
      <c r="AN22" s="122" t="str">
        <f t="shared" si="9"/>
        <v/>
      </c>
      <c r="AO22" s="83">
        <f t="shared" si="22"/>
        <v>20</v>
      </c>
      <c r="AP22" s="124">
        <v>1</v>
      </c>
      <c r="AQ22" s="126">
        <v>6.2499999999999995E-3</v>
      </c>
      <c r="AR22" s="122">
        <f t="shared" si="10"/>
        <v>6.2499999999999995E-3</v>
      </c>
      <c r="AS22" s="83">
        <f t="shared" si="23"/>
        <v>20</v>
      </c>
      <c r="AT22" s="124">
        <v>6</v>
      </c>
      <c r="AU22" s="126">
        <v>3.4722222222222224E-2</v>
      </c>
      <c r="AV22" s="122">
        <f t="shared" si="11"/>
        <v>5.7870370370370376E-3</v>
      </c>
      <c r="AW22" s="84"/>
    </row>
    <row r="23" spans="1:49" s="85" customFormat="1" ht="11.25" x14ac:dyDescent="0.2">
      <c r="A23" s="81">
        <f t="shared" si="12"/>
        <v>21</v>
      </c>
      <c r="B23" s="124"/>
      <c r="C23" s="126"/>
      <c r="D23" s="122" t="str">
        <f t="shared" si="0"/>
        <v/>
      </c>
      <c r="E23" s="83">
        <f t="shared" si="13"/>
        <v>21</v>
      </c>
      <c r="F23" s="124"/>
      <c r="G23" s="126"/>
      <c r="H23" s="122" t="str">
        <f t="shared" si="1"/>
        <v/>
      </c>
      <c r="I23" s="83">
        <f t="shared" si="14"/>
        <v>21</v>
      </c>
      <c r="J23" s="124"/>
      <c r="K23" s="126"/>
      <c r="L23" s="122" t="str">
        <f t="shared" si="2"/>
        <v/>
      </c>
      <c r="M23" s="83">
        <f t="shared" si="15"/>
        <v>21</v>
      </c>
      <c r="N23" s="124"/>
      <c r="O23" s="126"/>
      <c r="P23" s="122" t="str">
        <f t="shared" si="3"/>
        <v/>
      </c>
      <c r="Q23" s="83">
        <f t="shared" si="16"/>
        <v>21</v>
      </c>
      <c r="R23" s="124"/>
      <c r="S23" s="126"/>
      <c r="T23" s="122" t="str">
        <f t="shared" si="4"/>
        <v/>
      </c>
      <c r="U23" s="83">
        <f t="shared" si="17"/>
        <v>21</v>
      </c>
      <c r="V23" s="124">
        <v>1</v>
      </c>
      <c r="W23" s="126">
        <v>5.5555555555555558E-3</v>
      </c>
      <c r="X23" s="122">
        <f t="shared" si="5"/>
        <v>5.5555555555555558E-3</v>
      </c>
      <c r="Y23" s="83">
        <f t="shared" si="18"/>
        <v>21</v>
      </c>
      <c r="Z23" s="124"/>
      <c r="AA23" s="126"/>
      <c r="AB23" s="122" t="str">
        <f t="shared" si="6"/>
        <v/>
      </c>
      <c r="AC23" s="83">
        <f t="shared" si="19"/>
        <v>21</v>
      </c>
      <c r="AD23" s="124">
        <v>3</v>
      </c>
      <c r="AE23" s="126">
        <v>1.7361111111111112E-2</v>
      </c>
      <c r="AF23" s="122">
        <f t="shared" si="7"/>
        <v>5.7870370370370376E-3</v>
      </c>
      <c r="AG23" s="83">
        <f t="shared" si="20"/>
        <v>21</v>
      </c>
      <c r="AH23" s="124"/>
      <c r="AI23" s="126"/>
      <c r="AJ23" s="122" t="str">
        <f t="shared" si="8"/>
        <v/>
      </c>
      <c r="AK23" s="83">
        <f t="shared" si="21"/>
        <v>21</v>
      </c>
      <c r="AL23" s="124"/>
      <c r="AM23" s="126"/>
      <c r="AN23" s="122" t="str">
        <f t="shared" si="9"/>
        <v/>
      </c>
      <c r="AO23" s="83">
        <f t="shared" si="22"/>
        <v>21</v>
      </c>
      <c r="AP23" s="124"/>
      <c r="AQ23" s="126"/>
      <c r="AR23" s="122" t="str">
        <f t="shared" si="10"/>
        <v/>
      </c>
      <c r="AS23" s="83">
        <f t="shared" si="23"/>
        <v>21</v>
      </c>
      <c r="AT23" s="124"/>
      <c r="AU23" s="126"/>
      <c r="AV23" s="122" t="str">
        <f t="shared" si="11"/>
        <v/>
      </c>
      <c r="AW23" s="84"/>
    </row>
    <row r="24" spans="1:49" s="85" customFormat="1" ht="11.25" x14ac:dyDescent="0.2">
      <c r="A24" s="81">
        <f t="shared" si="12"/>
        <v>22</v>
      </c>
      <c r="B24" s="124"/>
      <c r="C24" s="126"/>
      <c r="D24" s="122" t="str">
        <f t="shared" si="0"/>
        <v/>
      </c>
      <c r="E24" s="83">
        <f t="shared" si="13"/>
        <v>22</v>
      </c>
      <c r="F24" s="124"/>
      <c r="G24" s="126"/>
      <c r="H24" s="122" t="str">
        <f t="shared" si="1"/>
        <v/>
      </c>
      <c r="I24" s="83">
        <f t="shared" si="14"/>
        <v>22</v>
      </c>
      <c r="J24" s="124"/>
      <c r="K24" s="126"/>
      <c r="L24" s="122" t="str">
        <f t="shared" si="2"/>
        <v/>
      </c>
      <c r="M24" s="83">
        <f t="shared" si="15"/>
        <v>22</v>
      </c>
      <c r="N24" s="124"/>
      <c r="O24" s="126"/>
      <c r="P24" s="122" t="str">
        <f t="shared" si="3"/>
        <v/>
      </c>
      <c r="Q24" s="83">
        <f t="shared" si="16"/>
        <v>22</v>
      </c>
      <c r="R24" s="124"/>
      <c r="S24" s="126"/>
      <c r="T24" s="122" t="str">
        <f t="shared" si="4"/>
        <v/>
      </c>
      <c r="U24" s="83">
        <f t="shared" si="17"/>
        <v>22</v>
      </c>
      <c r="V24" s="124"/>
      <c r="W24" s="126"/>
      <c r="X24" s="122" t="str">
        <f t="shared" si="5"/>
        <v/>
      </c>
      <c r="Y24" s="83">
        <f t="shared" si="18"/>
        <v>22</v>
      </c>
      <c r="Z24" s="124"/>
      <c r="AA24" s="126"/>
      <c r="AB24" s="122" t="str">
        <f t="shared" si="6"/>
        <v/>
      </c>
      <c r="AC24" s="83">
        <f t="shared" si="19"/>
        <v>22</v>
      </c>
      <c r="AD24" s="124"/>
      <c r="AE24" s="126"/>
      <c r="AF24" s="122" t="str">
        <f t="shared" si="7"/>
        <v/>
      </c>
      <c r="AG24" s="83">
        <f t="shared" si="20"/>
        <v>22</v>
      </c>
      <c r="AH24" s="124"/>
      <c r="AI24" s="126"/>
      <c r="AJ24" s="122" t="str">
        <f t="shared" si="8"/>
        <v/>
      </c>
      <c r="AK24" s="83">
        <f t="shared" si="21"/>
        <v>22</v>
      </c>
      <c r="AL24" s="124"/>
      <c r="AM24" s="126"/>
      <c r="AN24" s="122" t="str">
        <f t="shared" si="9"/>
        <v/>
      </c>
      <c r="AO24" s="83">
        <f t="shared" si="22"/>
        <v>22</v>
      </c>
      <c r="AP24" s="124"/>
      <c r="AQ24" s="126"/>
      <c r="AR24" s="122" t="str">
        <f t="shared" si="10"/>
        <v/>
      </c>
      <c r="AS24" s="83">
        <f t="shared" si="23"/>
        <v>22</v>
      </c>
      <c r="AT24" s="124">
        <v>3.1</v>
      </c>
      <c r="AU24" s="126">
        <v>1.8749999999999999E-2</v>
      </c>
      <c r="AV24" s="122">
        <f t="shared" si="11"/>
        <v>6.0483870967741934E-3</v>
      </c>
      <c r="AW24" s="84"/>
    </row>
    <row r="25" spans="1:49" s="85" customFormat="1" ht="11.25" x14ac:dyDescent="0.2">
      <c r="A25" s="81">
        <f t="shared" si="12"/>
        <v>23</v>
      </c>
      <c r="B25" s="124"/>
      <c r="C25" s="126"/>
      <c r="D25" s="122" t="str">
        <f t="shared" si="0"/>
        <v/>
      </c>
      <c r="E25" s="83">
        <f t="shared" si="13"/>
        <v>23</v>
      </c>
      <c r="F25" s="124"/>
      <c r="G25" s="126"/>
      <c r="H25" s="122" t="str">
        <f t="shared" si="1"/>
        <v/>
      </c>
      <c r="I25" s="83">
        <f t="shared" si="14"/>
        <v>23</v>
      </c>
      <c r="J25" s="124"/>
      <c r="K25" s="126"/>
      <c r="L25" s="122" t="str">
        <f t="shared" si="2"/>
        <v/>
      </c>
      <c r="M25" s="83">
        <f t="shared" si="15"/>
        <v>23</v>
      </c>
      <c r="N25" s="124"/>
      <c r="O25" s="126"/>
      <c r="P25" s="122" t="str">
        <f t="shared" si="3"/>
        <v/>
      </c>
      <c r="Q25" s="83">
        <f t="shared" si="16"/>
        <v>23</v>
      </c>
      <c r="R25" s="124"/>
      <c r="S25" s="126"/>
      <c r="T25" s="122" t="str">
        <f t="shared" si="4"/>
        <v/>
      </c>
      <c r="U25" s="83">
        <f t="shared" si="17"/>
        <v>23</v>
      </c>
      <c r="V25" s="124"/>
      <c r="W25" s="126"/>
      <c r="X25" s="122" t="str">
        <f t="shared" si="5"/>
        <v/>
      </c>
      <c r="Y25" s="83">
        <f t="shared" si="18"/>
        <v>23</v>
      </c>
      <c r="Z25" s="124"/>
      <c r="AA25" s="126"/>
      <c r="AB25" s="122" t="str">
        <f t="shared" si="6"/>
        <v/>
      </c>
      <c r="AC25" s="83">
        <f t="shared" si="19"/>
        <v>23</v>
      </c>
      <c r="AD25" s="124"/>
      <c r="AE25" s="126"/>
      <c r="AF25" s="122" t="str">
        <f t="shared" si="7"/>
        <v/>
      </c>
      <c r="AG25" s="83">
        <f t="shared" si="20"/>
        <v>23</v>
      </c>
      <c r="AH25" s="124"/>
      <c r="AI25" s="126"/>
      <c r="AJ25" s="122" t="str">
        <f t="shared" si="8"/>
        <v/>
      </c>
      <c r="AK25" s="83">
        <f t="shared" si="21"/>
        <v>23</v>
      </c>
      <c r="AL25" s="124"/>
      <c r="AM25" s="126"/>
      <c r="AN25" s="122" t="str">
        <f t="shared" si="9"/>
        <v/>
      </c>
      <c r="AO25" s="83">
        <f t="shared" si="22"/>
        <v>23</v>
      </c>
      <c r="AP25" s="124"/>
      <c r="AQ25" s="126"/>
      <c r="AR25" s="122" t="str">
        <f t="shared" si="10"/>
        <v/>
      </c>
      <c r="AS25" s="83">
        <f t="shared" si="23"/>
        <v>23</v>
      </c>
      <c r="AT25" s="124"/>
      <c r="AU25" s="126"/>
      <c r="AV25" s="122" t="str">
        <f t="shared" si="11"/>
        <v/>
      </c>
      <c r="AW25" s="84"/>
    </row>
    <row r="26" spans="1:49" s="85" customFormat="1" ht="11.25" x14ac:dyDescent="0.2">
      <c r="A26" s="81">
        <f t="shared" si="12"/>
        <v>24</v>
      </c>
      <c r="B26" s="124">
        <v>3.1</v>
      </c>
      <c r="C26" s="126">
        <v>1.5972222222222224E-2</v>
      </c>
      <c r="D26" s="122">
        <f t="shared" si="0"/>
        <v>5.1523297491039436E-3</v>
      </c>
      <c r="E26" s="83">
        <f t="shared" si="13"/>
        <v>24</v>
      </c>
      <c r="F26" s="124"/>
      <c r="G26" s="126"/>
      <c r="H26" s="122" t="str">
        <f t="shared" si="1"/>
        <v/>
      </c>
      <c r="I26" s="83">
        <f t="shared" si="14"/>
        <v>24</v>
      </c>
      <c r="J26" s="124"/>
      <c r="K26" s="126"/>
      <c r="L26" s="122" t="str">
        <f t="shared" si="2"/>
        <v/>
      </c>
      <c r="M26" s="83">
        <f t="shared" si="15"/>
        <v>24</v>
      </c>
      <c r="N26" s="124"/>
      <c r="O26" s="126"/>
      <c r="P26" s="122" t="str">
        <f t="shared" si="3"/>
        <v/>
      </c>
      <c r="Q26" s="83">
        <f t="shared" si="16"/>
        <v>24</v>
      </c>
      <c r="R26" s="124"/>
      <c r="S26" s="126"/>
      <c r="T26" s="122" t="str">
        <f t="shared" si="4"/>
        <v/>
      </c>
      <c r="U26" s="83">
        <f t="shared" si="17"/>
        <v>24</v>
      </c>
      <c r="V26" s="124"/>
      <c r="W26" s="126"/>
      <c r="X26" s="122" t="str">
        <f t="shared" si="5"/>
        <v/>
      </c>
      <c r="Y26" s="83">
        <f t="shared" si="18"/>
        <v>24</v>
      </c>
      <c r="Z26" s="124">
        <v>3.54</v>
      </c>
      <c r="AA26" s="126">
        <v>1.7361111111111112E-2</v>
      </c>
      <c r="AB26" s="122">
        <f t="shared" si="6"/>
        <v>4.9042686754551161E-3</v>
      </c>
      <c r="AC26" s="83">
        <f t="shared" si="19"/>
        <v>24</v>
      </c>
      <c r="AD26" s="124"/>
      <c r="AE26" s="126"/>
      <c r="AF26" s="122" t="str">
        <f t="shared" si="7"/>
        <v/>
      </c>
      <c r="AG26" s="83">
        <f t="shared" si="20"/>
        <v>24</v>
      </c>
      <c r="AH26" s="124"/>
      <c r="AI26" s="126"/>
      <c r="AJ26" s="122" t="str">
        <f t="shared" si="8"/>
        <v/>
      </c>
      <c r="AK26" s="83">
        <f t="shared" si="21"/>
        <v>24</v>
      </c>
      <c r="AL26" s="124"/>
      <c r="AM26" s="126"/>
      <c r="AN26" s="122" t="str">
        <f t="shared" si="9"/>
        <v/>
      </c>
      <c r="AO26" s="83">
        <f t="shared" si="22"/>
        <v>24</v>
      </c>
      <c r="AP26" s="124"/>
      <c r="AQ26" s="126"/>
      <c r="AR26" s="122" t="str">
        <f t="shared" si="10"/>
        <v/>
      </c>
      <c r="AS26" s="83">
        <f t="shared" si="23"/>
        <v>24</v>
      </c>
      <c r="AT26" s="124"/>
      <c r="AU26" s="126"/>
      <c r="AV26" s="122" t="str">
        <f t="shared" si="11"/>
        <v/>
      </c>
      <c r="AW26" s="84"/>
    </row>
    <row r="27" spans="1:49" s="85" customFormat="1" ht="11.25" x14ac:dyDescent="0.2">
      <c r="A27" s="81">
        <f t="shared" si="12"/>
        <v>25</v>
      </c>
      <c r="B27" s="124">
        <v>4</v>
      </c>
      <c r="C27" s="126">
        <v>2.0833333333333332E-2</v>
      </c>
      <c r="D27" s="122">
        <f t="shared" si="0"/>
        <v>5.208333333333333E-3</v>
      </c>
      <c r="E27" s="83">
        <f t="shared" si="13"/>
        <v>25</v>
      </c>
      <c r="F27" s="124"/>
      <c r="G27" s="126"/>
      <c r="H27" s="122" t="str">
        <f t="shared" si="1"/>
        <v/>
      </c>
      <c r="I27" s="83">
        <f t="shared" si="14"/>
        <v>25</v>
      </c>
      <c r="J27" s="124"/>
      <c r="K27" s="126"/>
      <c r="L27" s="122" t="str">
        <f t="shared" si="2"/>
        <v/>
      </c>
      <c r="M27" s="83">
        <f t="shared" si="15"/>
        <v>25</v>
      </c>
      <c r="N27" s="124"/>
      <c r="O27" s="126"/>
      <c r="P27" s="122" t="str">
        <f t="shared" si="3"/>
        <v/>
      </c>
      <c r="Q27" s="83">
        <f t="shared" si="16"/>
        <v>25</v>
      </c>
      <c r="R27" s="124"/>
      <c r="S27" s="126"/>
      <c r="T27" s="122" t="str">
        <f t="shared" si="4"/>
        <v/>
      </c>
      <c r="U27" s="83">
        <f t="shared" si="17"/>
        <v>25</v>
      </c>
      <c r="V27" s="124">
        <v>3.1</v>
      </c>
      <c r="W27" s="126">
        <v>1.5972222222222224E-2</v>
      </c>
      <c r="X27" s="122">
        <f t="shared" si="5"/>
        <v>5.1523297491039436E-3</v>
      </c>
      <c r="Y27" s="83">
        <f t="shared" si="18"/>
        <v>25</v>
      </c>
      <c r="Z27" s="124"/>
      <c r="AA27" s="126"/>
      <c r="AB27" s="122" t="str">
        <f t="shared" si="6"/>
        <v/>
      </c>
      <c r="AC27" s="83">
        <f t="shared" si="19"/>
        <v>25</v>
      </c>
      <c r="AD27" s="124"/>
      <c r="AE27" s="126"/>
      <c r="AF27" s="122" t="str">
        <f t="shared" si="7"/>
        <v/>
      </c>
      <c r="AG27" s="83">
        <f t="shared" si="20"/>
        <v>25</v>
      </c>
      <c r="AH27" s="124"/>
      <c r="AI27" s="126"/>
      <c r="AJ27" s="122" t="str">
        <f t="shared" si="8"/>
        <v/>
      </c>
      <c r="AK27" s="83">
        <f t="shared" si="21"/>
        <v>25</v>
      </c>
      <c r="AL27" s="124"/>
      <c r="AM27" s="126"/>
      <c r="AN27" s="122" t="str">
        <f t="shared" si="9"/>
        <v/>
      </c>
      <c r="AO27" s="83">
        <f t="shared" si="22"/>
        <v>25</v>
      </c>
      <c r="AP27" s="124"/>
      <c r="AQ27" s="126"/>
      <c r="AR27" s="122" t="str">
        <f t="shared" si="10"/>
        <v/>
      </c>
      <c r="AS27" s="83">
        <f t="shared" si="23"/>
        <v>25</v>
      </c>
      <c r="AT27" s="124"/>
      <c r="AU27" s="126"/>
      <c r="AV27" s="122" t="str">
        <f t="shared" si="11"/>
        <v/>
      </c>
      <c r="AW27" s="84"/>
    </row>
    <row r="28" spans="1:49" s="85" customFormat="1" ht="11.25" x14ac:dyDescent="0.2">
      <c r="A28" s="81">
        <f t="shared" si="12"/>
        <v>26</v>
      </c>
      <c r="B28" s="124"/>
      <c r="C28" s="126"/>
      <c r="D28" s="122" t="str">
        <f t="shared" si="0"/>
        <v/>
      </c>
      <c r="E28" s="83">
        <f t="shared" si="13"/>
        <v>26</v>
      </c>
      <c r="F28" s="124"/>
      <c r="G28" s="126"/>
      <c r="H28" s="122" t="str">
        <f t="shared" si="1"/>
        <v/>
      </c>
      <c r="I28" s="83">
        <f t="shared" si="14"/>
        <v>26</v>
      </c>
      <c r="J28" s="124"/>
      <c r="K28" s="126"/>
      <c r="L28" s="122" t="str">
        <f t="shared" si="2"/>
        <v/>
      </c>
      <c r="M28" s="83">
        <f t="shared" si="15"/>
        <v>26</v>
      </c>
      <c r="N28" s="124">
        <v>3.1</v>
      </c>
      <c r="O28" s="126">
        <v>1.7361111111111112E-2</v>
      </c>
      <c r="P28" s="122">
        <f t="shared" si="3"/>
        <v>5.600358422939068E-3</v>
      </c>
      <c r="Q28" s="83">
        <f t="shared" si="16"/>
        <v>26</v>
      </c>
      <c r="R28" s="124">
        <v>4.5999999999999996</v>
      </c>
      <c r="S28" s="126">
        <v>2.4305555555555556E-2</v>
      </c>
      <c r="T28" s="122">
        <f t="shared" si="4"/>
        <v>5.2838164251207739E-3</v>
      </c>
      <c r="U28" s="83">
        <f t="shared" si="17"/>
        <v>26</v>
      </c>
      <c r="V28" s="124"/>
      <c r="W28" s="126"/>
      <c r="X28" s="122" t="str">
        <f t="shared" si="5"/>
        <v/>
      </c>
      <c r="Y28" s="83">
        <f t="shared" si="18"/>
        <v>26</v>
      </c>
      <c r="Z28" s="124"/>
      <c r="AA28" s="126"/>
      <c r="AB28" s="122" t="str">
        <f t="shared" si="6"/>
        <v/>
      </c>
      <c r="AC28" s="83">
        <f t="shared" si="19"/>
        <v>26</v>
      </c>
      <c r="AD28" s="124"/>
      <c r="AE28" s="126"/>
      <c r="AF28" s="122" t="str">
        <f t="shared" si="7"/>
        <v/>
      </c>
      <c r="AG28" s="83">
        <f t="shared" si="20"/>
        <v>26</v>
      </c>
      <c r="AH28" s="124"/>
      <c r="AI28" s="126"/>
      <c r="AJ28" s="122" t="str">
        <f t="shared" si="8"/>
        <v/>
      </c>
      <c r="AK28" s="83">
        <f t="shared" si="21"/>
        <v>26</v>
      </c>
      <c r="AL28" s="124"/>
      <c r="AM28" s="126"/>
      <c r="AN28" s="122" t="str">
        <f t="shared" si="9"/>
        <v/>
      </c>
      <c r="AO28" s="83">
        <f t="shared" si="22"/>
        <v>26</v>
      </c>
      <c r="AP28" s="124"/>
      <c r="AQ28" s="126"/>
      <c r="AR28" s="122" t="str">
        <f t="shared" si="10"/>
        <v/>
      </c>
      <c r="AS28" s="83">
        <f t="shared" si="23"/>
        <v>26</v>
      </c>
      <c r="AT28" s="124"/>
      <c r="AU28" s="126"/>
      <c r="AV28" s="122" t="str">
        <f t="shared" si="11"/>
        <v/>
      </c>
      <c r="AW28" s="84"/>
    </row>
    <row r="29" spans="1:49" s="85" customFormat="1" ht="11.25" x14ac:dyDescent="0.2">
      <c r="A29" s="81">
        <f t="shared" si="12"/>
        <v>27</v>
      </c>
      <c r="B29" s="124"/>
      <c r="C29" s="126"/>
      <c r="D29" s="122" t="str">
        <f t="shared" si="0"/>
        <v/>
      </c>
      <c r="E29" s="83">
        <f t="shared" si="13"/>
        <v>27</v>
      </c>
      <c r="F29" s="124">
        <v>1</v>
      </c>
      <c r="G29" s="126">
        <v>6.6087962962962966E-3</v>
      </c>
      <c r="H29" s="122">
        <f t="shared" si="1"/>
        <v>6.6087962962962966E-3</v>
      </c>
      <c r="I29" s="83">
        <f t="shared" si="14"/>
        <v>27</v>
      </c>
      <c r="J29" s="124"/>
      <c r="K29" s="126"/>
      <c r="L29" s="122" t="str">
        <f t="shared" si="2"/>
        <v/>
      </c>
      <c r="M29" s="83">
        <f t="shared" si="15"/>
        <v>27</v>
      </c>
      <c r="N29" s="124"/>
      <c r="O29" s="126"/>
      <c r="P29" s="122" t="str">
        <f t="shared" si="3"/>
        <v/>
      </c>
      <c r="Q29" s="83">
        <f t="shared" si="16"/>
        <v>27</v>
      </c>
      <c r="R29" s="124"/>
      <c r="S29" s="126"/>
      <c r="T29" s="122" t="str">
        <f t="shared" si="4"/>
        <v/>
      </c>
      <c r="U29" s="83">
        <f t="shared" si="17"/>
        <v>27</v>
      </c>
      <c r="V29" s="124"/>
      <c r="W29" s="126"/>
      <c r="X29" s="122" t="str">
        <f t="shared" si="5"/>
        <v/>
      </c>
      <c r="Y29" s="83">
        <f t="shared" si="18"/>
        <v>27</v>
      </c>
      <c r="Z29" s="124"/>
      <c r="AA29" s="126"/>
      <c r="AB29" s="122" t="str">
        <f t="shared" si="6"/>
        <v/>
      </c>
      <c r="AC29" s="83">
        <f t="shared" si="19"/>
        <v>27</v>
      </c>
      <c r="AD29" s="124"/>
      <c r="AE29" s="126"/>
      <c r="AF29" s="122" t="str">
        <f t="shared" si="7"/>
        <v/>
      </c>
      <c r="AG29" s="83">
        <f t="shared" si="20"/>
        <v>27</v>
      </c>
      <c r="AH29" s="124"/>
      <c r="AI29" s="126"/>
      <c r="AJ29" s="122" t="str">
        <f t="shared" si="8"/>
        <v/>
      </c>
      <c r="AK29" s="83">
        <f t="shared" si="21"/>
        <v>27</v>
      </c>
      <c r="AL29" s="124"/>
      <c r="AM29" s="126"/>
      <c r="AN29" s="122" t="str">
        <f t="shared" si="9"/>
        <v/>
      </c>
      <c r="AO29" s="83">
        <f t="shared" si="22"/>
        <v>27</v>
      </c>
      <c r="AP29" s="124"/>
      <c r="AQ29" s="126"/>
      <c r="AR29" s="122" t="str">
        <f t="shared" si="10"/>
        <v/>
      </c>
      <c r="AS29" s="83">
        <f t="shared" si="23"/>
        <v>27</v>
      </c>
      <c r="AT29" s="124"/>
      <c r="AU29" s="126"/>
      <c r="AV29" s="122" t="str">
        <f t="shared" si="11"/>
        <v/>
      </c>
      <c r="AW29" s="84"/>
    </row>
    <row r="30" spans="1:49" s="85" customFormat="1" ht="11.25" x14ac:dyDescent="0.2">
      <c r="A30" s="81">
        <f t="shared" si="12"/>
        <v>28</v>
      </c>
      <c r="B30" s="124"/>
      <c r="C30" s="126"/>
      <c r="D30" s="122" t="str">
        <f t="shared" si="0"/>
        <v/>
      </c>
      <c r="E30" s="83">
        <f t="shared" si="13"/>
        <v>28</v>
      </c>
      <c r="F30" s="124"/>
      <c r="G30" s="126"/>
      <c r="H30" s="122" t="str">
        <f t="shared" si="1"/>
        <v/>
      </c>
      <c r="I30" s="83">
        <f t="shared" si="14"/>
        <v>28</v>
      </c>
      <c r="J30" s="124"/>
      <c r="K30" s="126"/>
      <c r="L30" s="122" t="str">
        <f t="shared" si="2"/>
        <v/>
      </c>
      <c r="M30" s="83">
        <f t="shared" si="15"/>
        <v>28</v>
      </c>
      <c r="N30" s="124"/>
      <c r="O30" s="126"/>
      <c r="P30" s="122" t="str">
        <f t="shared" si="3"/>
        <v/>
      </c>
      <c r="Q30" s="83">
        <f t="shared" si="16"/>
        <v>28</v>
      </c>
      <c r="R30" s="124"/>
      <c r="S30" s="126"/>
      <c r="T30" s="122" t="str">
        <f t="shared" si="4"/>
        <v/>
      </c>
      <c r="U30" s="83">
        <f t="shared" si="17"/>
        <v>28</v>
      </c>
      <c r="V30" s="124"/>
      <c r="W30" s="126"/>
      <c r="X30" s="122" t="str">
        <f t="shared" si="5"/>
        <v/>
      </c>
      <c r="Y30" s="83">
        <f t="shared" si="18"/>
        <v>28</v>
      </c>
      <c r="Z30" s="124"/>
      <c r="AA30" s="126"/>
      <c r="AB30" s="122" t="str">
        <f t="shared" si="6"/>
        <v/>
      </c>
      <c r="AC30" s="83">
        <f t="shared" si="19"/>
        <v>28</v>
      </c>
      <c r="AD30" s="124"/>
      <c r="AE30" s="126"/>
      <c r="AF30" s="122" t="str">
        <f t="shared" si="7"/>
        <v/>
      </c>
      <c r="AG30" s="83">
        <f t="shared" si="20"/>
        <v>28</v>
      </c>
      <c r="AH30" s="124"/>
      <c r="AI30" s="126"/>
      <c r="AJ30" s="122" t="str">
        <f t="shared" si="8"/>
        <v/>
      </c>
      <c r="AK30" s="83">
        <f t="shared" si="21"/>
        <v>28</v>
      </c>
      <c r="AL30" s="124"/>
      <c r="AM30" s="126"/>
      <c r="AN30" s="122" t="str">
        <f t="shared" si="9"/>
        <v/>
      </c>
      <c r="AO30" s="83">
        <f t="shared" si="22"/>
        <v>28</v>
      </c>
      <c r="AP30" s="124"/>
      <c r="AQ30" s="126"/>
      <c r="AR30" s="122" t="str">
        <f t="shared" si="10"/>
        <v/>
      </c>
      <c r="AS30" s="83">
        <f t="shared" si="23"/>
        <v>28</v>
      </c>
      <c r="AT30" s="124"/>
      <c r="AU30" s="126"/>
      <c r="AV30" s="122" t="str">
        <f t="shared" si="11"/>
        <v/>
      </c>
      <c r="AW30" s="84"/>
    </row>
    <row r="31" spans="1:49" s="85" customFormat="1" ht="11.25" x14ac:dyDescent="0.2">
      <c r="A31" s="81">
        <f t="shared" si="12"/>
        <v>29</v>
      </c>
      <c r="B31" s="124"/>
      <c r="C31" s="126"/>
      <c r="D31" s="122" t="str">
        <f t="shared" si="0"/>
        <v/>
      </c>
      <c r="E31" s="83"/>
      <c r="F31" s="124"/>
      <c r="G31" s="126"/>
      <c r="H31" s="122" t="str">
        <f t="shared" si="1"/>
        <v/>
      </c>
      <c r="I31" s="83">
        <f t="shared" si="14"/>
        <v>29</v>
      </c>
      <c r="J31" s="124"/>
      <c r="K31" s="126"/>
      <c r="L31" s="122" t="str">
        <f t="shared" si="2"/>
        <v/>
      </c>
      <c r="M31" s="83">
        <f t="shared" si="15"/>
        <v>29</v>
      </c>
      <c r="N31" s="124"/>
      <c r="O31" s="126"/>
      <c r="P31" s="122" t="str">
        <f t="shared" si="3"/>
        <v/>
      </c>
      <c r="Q31" s="83">
        <f t="shared" si="16"/>
        <v>29</v>
      </c>
      <c r="R31" s="124"/>
      <c r="S31" s="126"/>
      <c r="T31" s="122" t="str">
        <f t="shared" si="4"/>
        <v/>
      </c>
      <c r="U31" s="83">
        <f t="shared" si="17"/>
        <v>29</v>
      </c>
      <c r="V31" s="124"/>
      <c r="W31" s="126"/>
      <c r="X31" s="122" t="str">
        <f t="shared" si="5"/>
        <v/>
      </c>
      <c r="Y31" s="83">
        <f t="shared" si="18"/>
        <v>29</v>
      </c>
      <c r="Z31" s="124"/>
      <c r="AA31" s="126"/>
      <c r="AB31" s="122" t="str">
        <f t="shared" si="6"/>
        <v/>
      </c>
      <c r="AC31" s="83">
        <f t="shared" si="19"/>
        <v>29</v>
      </c>
      <c r="AD31" s="124"/>
      <c r="AE31" s="126"/>
      <c r="AF31" s="122" t="str">
        <f t="shared" si="7"/>
        <v/>
      </c>
      <c r="AG31" s="83">
        <f t="shared" si="20"/>
        <v>29</v>
      </c>
      <c r="AH31" s="124"/>
      <c r="AI31" s="126"/>
      <c r="AJ31" s="122" t="str">
        <f t="shared" si="8"/>
        <v/>
      </c>
      <c r="AK31" s="83">
        <f t="shared" si="21"/>
        <v>29</v>
      </c>
      <c r="AL31" s="124">
        <v>5</v>
      </c>
      <c r="AM31" s="126">
        <v>2.7777777777777776E-2</v>
      </c>
      <c r="AN31" s="122">
        <f t="shared" si="9"/>
        <v>5.5555555555555549E-3</v>
      </c>
      <c r="AO31" s="83">
        <f t="shared" si="22"/>
        <v>29</v>
      </c>
      <c r="AP31" s="124"/>
      <c r="AQ31" s="126"/>
      <c r="AR31" s="122" t="str">
        <f t="shared" si="10"/>
        <v/>
      </c>
      <c r="AS31" s="83">
        <f t="shared" si="23"/>
        <v>29</v>
      </c>
      <c r="AT31" s="124"/>
      <c r="AU31" s="126"/>
      <c r="AV31" s="122" t="str">
        <f t="shared" si="11"/>
        <v/>
      </c>
      <c r="AW31" s="84"/>
    </row>
    <row r="32" spans="1:49" s="85" customFormat="1" ht="11.25" x14ac:dyDescent="0.2">
      <c r="A32" s="81">
        <f t="shared" si="12"/>
        <v>30</v>
      </c>
      <c r="B32" s="124"/>
      <c r="C32" s="126"/>
      <c r="D32" s="122" t="str">
        <f t="shared" si="0"/>
        <v/>
      </c>
      <c r="E32" s="83"/>
      <c r="F32" s="124"/>
      <c r="G32" s="126"/>
      <c r="H32" s="122" t="str">
        <f t="shared" si="1"/>
        <v/>
      </c>
      <c r="I32" s="83">
        <f t="shared" si="14"/>
        <v>30</v>
      </c>
      <c r="J32" s="124"/>
      <c r="K32" s="126"/>
      <c r="L32" s="122" t="str">
        <f t="shared" si="2"/>
        <v/>
      </c>
      <c r="M32" s="83">
        <f t="shared" si="15"/>
        <v>30</v>
      </c>
      <c r="N32" s="124"/>
      <c r="O32" s="126"/>
      <c r="P32" s="122" t="str">
        <f t="shared" si="3"/>
        <v/>
      </c>
      <c r="Q32" s="83">
        <f t="shared" si="16"/>
        <v>30</v>
      </c>
      <c r="R32" s="124">
        <v>3.1</v>
      </c>
      <c r="S32" s="126">
        <v>1.5972222222222224E-2</v>
      </c>
      <c r="T32" s="122">
        <f t="shared" si="4"/>
        <v>5.1523297491039436E-3</v>
      </c>
      <c r="U32" s="83">
        <f t="shared" si="17"/>
        <v>30</v>
      </c>
      <c r="V32" s="124"/>
      <c r="W32" s="126"/>
      <c r="X32" s="122" t="str">
        <f t="shared" si="5"/>
        <v/>
      </c>
      <c r="Y32" s="83">
        <f t="shared" si="18"/>
        <v>30</v>
      </c>
      <c r="Z32" s="124"/>
      <c r="AA32" s="126"/>
      <c r="AB32" s="122" t="str">
        <f t="shared" si="6"/>
        <v/>
      </c>
      <c r="AC32" s="83">
        <f t="shared" si="19"/>
        <v>30</v>
      </c>
      <c r="AD32" s="124"/>
      <c r="AE32" s="126"/>
      <c r="AF32" s="122" t="str">
        <f t="shared" si="7"/>
        <v/>
      </c>
      <c r="AG32" s="83">
        <f t="shared" si="20"/>
        <v>30</v>
      </c>
      <c r="AH32" s="124"/>
      <c r="AI32" s="126"/>
      <c r="AJ32" s="122" t="str">
        <f t="shared" si="8"/>
        <v/>
      </c>
      <c r="AK32" s="83">
        <f t="shared" si="21"/>
        <v>30</v>
      </c>
      <c r="AL32" s="124"/>
      <c r="AM32" s="126"/>
      <c r="AN32" s="122" t="str">
        <f t="shared" si="9"/>
        <v/>
      </c>
      <c r="AO32" s="83">
        <f t="shared" si="22"/>
        <v>30</v>
      </c>
      <c r="AP32" s="124"/>
      <c r="AQ32" s="126"/>
      <c r="AR32" s="122" t="str">
        <f t="shared" si="10"/>
        <v/>
      </c>
      <c r="AS32" s="83">
        <f t="shared" si="23"/>
        <v>30</v>
      </c>
      <c r="AT32" s="124">
        <v>1</v>
      </c>
      <c r="AU32" s="126">
        <v>5.9027777777777776E-3</v>
      </c>
      <c r="AV32" s="122">
        <f t="shared" si="11"/>
        <v>5.9027777777777776E-3</v>
      </c>
      <c r="AW32" s="84"/>
    </row>
    <row r="33" spans="1:49" s="85" customFormat="1" ht="11.25" x14ac:dyDescent="0.2">
      <c r="A33" s="86">
        <f t="shared" si="12"/>
        <v>31</v>
      </c>
      <c r="B33" s="125"/>
      <c r="C33" s="127"/>
      <c r="D33" s="123" t="str">
        <f t="shared" si="0"/>
        <v/>
      </c>
      <c r="E33" s="87"/>
      <c r="F33" s="125"/>
      <c r="G33" s="127"/>
      <c r="H33" s="123" t="str">
        <f t="shared" si="1"/>
        <v/>
      </c>
      <c r="I33" s="87">
        <f t="shared" si="14"/>
        <v>31</v>
      </c>
      <c r="J33" s="125"/>
      <c r="K33" s="127"/>
      <c r="L33" s="123" t="str">
        <f t="shared" si="2"/>
        <v/>
      </c>
      <c r="M33" s="87"/>
      <c r="N33" s="125"/>
      <c r="O33" s="127"/>
      <c r="P33" s="123" t="str">
        <f t="shared" si="3"/>
        <v/>
      </c>
      <c r="Q33" s="87">
        <f t="shared" si="16"/>
        <v>31</v>
      </c>
      <c r="R33" s="125">
        <v>3.1</v>
      </c>
      <c r="S33" s="127">
        <v>1.5972222222222224E-2</v>
      </c>
      <c r="T33" s="123">
        <f t="shared" si="4"/>
        <v>5.1523297491039436E-3</v>
      </c>
      <c r="U33" s="87"/>
      <c r="V33" s="125"/>
      <c r="W33" s="127"/>
      <c r="X33" s="123" t="str">
        <f t="shared" si="5"/>
        <v/>
      </c>
      <c r="Y33" s="87">
        <f t="shared" si="18"/>
        <v>31</v>
      </c>
      <c r="Z33" s="125"/>
      <c r="AA33" s="127"/>
      <c r="AB33" s="123" t="str">
        <f t="shared" si="6"/>
        <v/>
      </c>
      <c r="AC33" s="87">
        <f t="shared" si="19"/>
        <v>31</v>
      </c>
      <c r="AD33" s="125"/>
      <c r="AE33" s="127"/>
      <c r="AF33" s="123" t="str">
        <f t="shared" si="7"/>
        <v/>
      </c>
      <c r="AG33" s="87"/>
      <c r="AH33" s="125"/>
      <c r="AI33" s="127"/>
      <c r="AJ33" s="123" t="str">
        <f t="shared" si="8"/>
        <v/>
      </c>
      <c r="AK33" s="87">
        <f t="shared" si="21"/>
        <v>31</v>
      </c>
      <c r="AL33" s="125"/>
      <c r="AM33" s="127"/>
      <c r="AN33" s="123" t="str">
        <f t="shared" si="9"/>
        <v/>
      </c>
      <c r="AO33" s="87"/>
      <c r="AP33" s="125"/>
      <c r="AQ33" s="127"/>
      <c r="AR33" s="123" t="str">
        <f t="shared" si="10"/>
        <v/>
      </c>
      <c r="AS33" s="87">
        <f t="shared" si="23"/>
        <v>31</v>
      </c>
      <c r="AT33" s="125"/>
      <c r="AU33" s="127"/>
      <c r="AV33" s="123" t="str">
        <f t="shared" si="11"/>
        <v/>
      </c>
      <c r="AW33" s="84"/>
    </row>
    <row r="34" spans="1:49" s="85" customFormat="1" ht="11.25" x14ac:dyDescent="0.2">
      <c r="A34" s="88" t="s">
        <v>130</v>
      </c>
      <c r="B34" s="89">
        <f>SUM(B3:B33)</f>
        <v>27.35</v>
      </c>
      <c r="C34" s="137">
        <f>SUM(C3:C33)</f>
        <v>0.14305555555555557</v>
      </c>
      <c r="D34" s="129">
        <f>IF(MIN(D3:D33)=0,"",MIN(D3:D33))</f>
        <v>5.1523297491039436E-3</v>
      </c>
      <c r="E34" s="90"/>
      <c r="F34" s="89">
        <f>SUM(F3:F33)</f>
        <v>9.8999999999999986</v>
      </c>
      <c r="G34" s="137">
        <f>SUM(G3:G33)</f>
        <v>5.2094907407407409E-2</v>
      </c>
      <c r="H34" s="129">
        <f>IF(MIN(H3:H33)=0,"",MIN(H3:H33))</f>
        <v>4.5687134502923983E-3</v>
      </c>
      <c r="I34" s="90"/>
      <c r="J34" s="89">
        <f>SUM(J3:J33)</f>
        <v>26.200000000000003</v>
      </c>
      <c r="K34" s="137">
        <f>SUM(K3:K33)</f>
        <v>0.14305555555555555</v>
      </c>
      <c r="L34" s="129">
        <f>IF(MIN(L3:L33)=0,"",MIN(L3:L33))</f>
        <v>5.1523297491039436E-3</v>
      </c>
      <c r="M34" s="91"/>
      <c r="N34" s="89">
        <f>SUM(N3:N33)</f>
        <v>8.1999999999999993</v>
      </c>
      <c r="O34" s="137">
        <f>SUM(O3:O33)</f>
        <v>4.6574074074074073E-2</v>
      </c>
      <c r="P34" s="129">
        <f>IF(MIN(P3:P33)=0,"",MIN(P3:P33))</f>
        <v>5.600358422939068E-3</v>
      </c>
      <c r="Q34" s="90"/>
      <c r="R34" s="89">
        <f>SUM(R3:R33)</f>
        <v>19.05</v>
      </c>
      <c r="S34" s="137">
        <f>SUM(S3:S33)</f>
        <v>0.10277777777777777</v>
      </c>
      <c r="T34" s="129">
        <f>IF(MIN(T3:T33)=0,"",MIN(T3:T33))</f>
        <v>5.1523297491039436E-3</v>
      </c>
      <c r="U34" s="90"/>
      <c r="V34" s="89">
        <f>SUM(V3:V33)</f>
        <v>30.200000000000003</v>
      </c>
      <c r="W34" s="137">
        <f>SUM(W3:W33)</f>
        <v>0.16354166666666667</v>
      </c>
      <c r="X34" s="129">
        <f>IF(MIN(X3:X33)=0,"",MIN(X3:X33))</f>
        <v>5.1062091503267975E-3</v>
      </c>
      <c r="Y34" s="90"/>
      <c r="Z34" s="89">
        <f>SUM(Z3:Z33)</f>
        <v>16.04</v>
      </c>
      <c r="AA34" s="137">
        <f>SUM(AA3:AA33)</f>
        <v>8.4027777777777785E-2</v>
      </c>
      <c r="AB34" s="129">
        <f>IF(MIN(AB3:AB33)=0,"",MIN(AB3:AB33))</f>
        <v>4.9042686754551161E-3</v>
      </c>
      <c r="AC34" s="90"/>
      <c r="AD34" s="89">
        <f>SUM(AD3:AD33)</f>
        <v>17.5</v>
      </c>
      <c r="AE34" s="137">
        <f>SUM(AE3:AE33)</f>
        <v>0.10069444444444445</v>
      </c>
      <c r="AF34" s="129">
        <f>IF(MIN(AF3:AF33)=0,"",MIN(AF3:AF33))</f>
        <v>5.5555555555555558E-3</v>
      </c>
      <c r="AG34" s="90"/>
      <c r="AH34" s="89">
        <f>SUM(AH3:AH33)</f>
        <v>5.8</v>
      </c>
      <c r="AI34" s="137">
        <f>SUM(AI3:AI33)</f>
        <v>3.4027777777777782E-2</v>
      </c>
      <c r="AJ34" s="129">
        <f>IF(MIN(AJ3:AJ33)=0,"",MIN(AJ3:AJ33))</f>
        <v>5.7870370370370376E-3</v>
      </c>
      <c r="AK34" s="90"/>
      <c r="AL34" s="89">
        <f>SUM(AL3:AL33)</f>
        <v>6</v>
      </c>
      <c r="AM34" s="137">
        <f>SUM(AM3:AM33)</f>
        <v>3.3333333333333333E-2</v>
      </c>
      <c r="AN34" s="129">
        <f>IF(MIN(AN3:AN33)=0,"",MIN(AN3:AN33))</f>
        <v>5.5555555555555549E-3</v>
      </c>
      <c r="AO34" s="90"/>
      <c r="AP34" s="89">
        <f>SUM(AP3:AP33)</f>
        <v>2</v>
      </c>
      <c r="AQ34" s="137">
        <f>SUM(AQ3:AQ33)</f>
        <v>1.1458333333333333E-2</v>
      </c>
      <c r="AR34" s="129">
        <f>IF(MIN(AR3:AR33)=0,"",MIN(AR3:AR33))</f>
        <v>5.208333333333333E-3</v>
      </c>
      <c r="AS34" s="90"/>
      <c r="AT34" s="89">
        <f>SUM(AT3:AT33)</f>
        <v>26.900000000000002</v>
      </c>
      <c r="AU34" s="137">
        <f>SUM(AU3:AU33)</f>
        <v>0.1603009259259259</v>
      </c>
      <c r="AV34" s="129">
        <f>IF(MIN(AV3:AV33)=0,"",MIN(AV3:AV33))</f>
        <v>5.5555555555555558E-3</v>
      </c>
      <c r="AW34" s="84"/>
    </row>
    <row r="35" spans="1:49" s="97" customFormat="1" ht="11.25" x14ac:dyDescent="0.2">
      <c r="A35" s="92" t="s">
        <v>94</v>
      </c>
      <c r="B35" s="93">
        <f>B34</f>
        <v>27.35</v>
      </c>
      <c r="C35" s="136">
        <f>C34</f>
        <v>0.14305555555555557</v>
      </c>
      <c r="D35" s="94"/>
      <c r="E35" s="95"/>
      <c r="F35" s="93">
        <f>F34+B35</f>
        <v>37.25</v>
      </c>
      <c r="G35" s="136">
        <f>G34+C35</f>
        <v>0.19515046296296298</v>
      </c>
      <c r="H35" s="94"/>
      <c r="I35" s="95"/>
      <c r="J35" s="93">
        <f>J34+F35</f>
        <v>63.45</v>
      </c>
      <c r="K35" s="136">
        <f>K34+G35</f>
        <v>0.3382060185185185</v>
      </c>
      <c r="L35" s="94"/>
      <c r="M35" s="95"/>
      <c r="N35" s="93">
        <f>N34+J35</f>
        <v>71.650000000000006</v>
      </c>
      <c r="O35" s="136">
        <f>O34+K35</f>
        <v>0.3847800925925926</v>
      </c>
      <c r="P35" s="94"/>
      <c r="Q35" s="95"/>
      <c r="R35" s="93">
        <f>R34+N35</f>
        <v>90.7</v>
      </c>
      <c r="S35" s="136">
        <f>S34+O35</f>
        <v>0.48755787037037035</v>
      </c>
      <c r="T35" s="94"/>
      <c r="U35" s="95"/>
      <c r="V35" s="93">
        <f>V34+R35</f>
        <v>120.9</v>
      </c>
      <c r="W35" s="136">
        <f>W34+S35</f>
        <v>0.65109953703703705</v>
      </c>
      <c r="X35" s="94"/>
      <c r="Y35" s="95"/>
      <c r="Z35" s="93">
        <f>Z34+V35</f>
        <v>136.94</v>
      </c>
      <c r="AA35" s="136">
        <f>AA34+W35</f>
        <v>0.73512731481481486</v>
      </c>
      <c r="AB35" s="94"/>
      <c r="AC35" s="95"/>
      <c r="AD35" s="93">
        <f>AD34+Z35</f>
        <v>154.44</v>
      </c>
      <c r="AE35" s="136">
        <f>AE34+AA35</f>
        <v>0.83582175925925928</v>
      </c>
      <c r="AF35" s="94"/>
      <c r="AG35" s="95"/>
      <c r="AH35" s="93">
        <f>AH34+AD35</f>
        <v>160.24</v>
      </c>
      <c r="AI35" s="136">
        <f>AI34+AE35</f>
        <v>0.86984953703703705</v>
      </c>
      <c r="AJ35" s="94"/>
      <c r="AK35" s="95"/>
      <c r="AL35" s="93">
        <f>AL34+AH35</f>
        <v>166.24</v>
      </c>
      <c r="AM35" s="136">
        <f>AM34+AI35</f>
        <v>0.90318287037037037</v>
      </c>
      <c r="AN35" s="94"/>
      <c r="AO35" s="95"/>
      <c r="AP35" s="93">
        <f>AP34+AL35</f>
        <v>168.24</v>
      </c>
      <c r="AQ35" s="136">
        <f>AQ34+AM35</f>
        <v>0.91464120370370372</v>
      </c>
      <c r="AR35" s="94"/>
      <c r="AS35" s="95"/>
      <c r="AT35" s="93">
        <f>AT34+AP35</f>
        <v>195.14000000000001</v>
      </c>
      <c r="AU35" s="136">
        <f>AU34+AQ35</f>
        <v>1.0749421296296295</v>
      </c>
      <c r="AV35" s="94"/>
      <c r="AW35" s="96"/>
    </row>
    <row r="36" spans="1:49" s="85" customFormat="1" ht="11.25" x14ac:dyDescent="0.2">
      <c r="A36" s="85" t="s">
        <v>142</v>
      </c>
      <c r="B36" s="135">
        <f>MAX(B3:B33)</f>
        <v>4</v>
      </c>
      <c r="C36" s="137">
        <f>MAX(C3:C33)</f>
        <v>2.0833333333333332E-2</v>
      </c>
      <c r="D36" s="129">
        <f>MAX(D3:D34)</f>
        <v>5.3571428571428572E-3</v>
      </c>
      <c r="E36" s="84"/>
      <c r="F36" s="135">
        <f>MAX(F3:F33)</f>
        <v>3.8</v>
      </c>
      <c r="G36" s="137">
        <f>MAX(G3:G33)</f>
        <v>1.7361111111111112E-2</v>
      </c>
      <c r="H36" s="129">
        <f>MAX(H3:H33)</f>
        <v>6.6087962962962966E-3</v>
      </c>
      <c r="I36" s="84"/>
      <c r="J36" s="135">
        <f>MAX(J3:J33)</f>
        <v>5</v>
      </c>
      <c r="K36" s="137">
        <f>MAX(K3:K33)</f>
        <v>2.7777777777777776E-2</v>
      </c>
      <c r="L36" s="129">
        <f>MAX(L3:L33)</f>
        <v>5.5555555555555549E-3</v>
      </c>
      <c r="M36" s="84"/>
      <c r="N36" s="135">
        <f>MAX(N3:N33)</f>
        <v>3.1</v>
      </c>
      <c r="O36" s="137">
        <f>MAX(O3:O33)</f>
        <v>1.7361111111111112E-2</v>
      </c>
      <c r="P36" s="129">
        <f>MAX(P3:P33)</f>
        <v>5.9490740740740745E-3</v>
      </c>
      <c r="Q36" s="84"/>
      <c r="R36" s="135">
        <f>MAX(R3:R33)</f>
        <v>4.5999999999999996</v>
      </c>
      <c r="S36" s="137">
        <f>MAX(S3:S33)</f>
        <v>2.4305555555555556E-2</v>
      </c>
      <c r="T36" s="129">
        <f>MAX(T3:T33)</f>
        <v>6.2499999999999995E-3</v>
      </c>
      <c r="U36" s="84"/>
      <c r="V36" s="135">
        <f>MAX(V3:V33)</f>
        <v>5</v>
      </c>
      <c r="W36" s="137">
        <f>MAX(W3:W33)</f>
        <v>3.125E-2</v>
      </c>
      <c r="X36" s="129">
        <f>MAX(X3:X33)</f>
        <v>6.2500000000000003E-3</v>
      </c>
      <c r="Y36" s="84"/>
      <c r="Z36" s="135">
        <f>MAX(Z3:Z33)</f>
        <v>5</v>
      </c>
      <c r="AA36" s="137">
        <f>MAX(AA3:AA33)</f>
        <v>2.7777777777777776E-2</v>
      </c>
      <c r="AB36" s="129">
        <f>MAX(AB3:AB33)</f>
        <v>5.5555555555555558E-3</v>
      </c>
      <c r="AC36" s="84"/>
      <c r="AD36" s="135">
        <f>MAX(AD3:AD33)</f>
        <v>4.25</v>
      </c>
      <c r="AE36" s="137">
        <f>MAX(AE3:AE33)</f>
        <v>2.4305555555555556E-2</v>
      </c>
      <c r="AF36" s="129">
        <f>MAX(AF3:AF33)</f>
        <v>5.7870370370370376E-3</v>
      </c>
      <c r="AG36" s="84"/>
      <c r="AH36" s="135">
        <f>MAX(AH3:AH33)</f>
        <v>3</v>
      </c>
      <c r="AI36" s="137">
        <f>MAX(AI3:AI33)</f>
        <v>1.7361111111111112E-2</v>
      </c>
      <c r="AJ36" s="129">
        <f>MAX(AJ3:AJ33)</f>
        <v>5.9523809523809529E-3</v>
      </c>
      <c r="AK36" s="84"/>
      <c r="AL36" s="135">
        <f>MAX(AL3:AL33)</f>
        <v>5</v>
      </c>
      <c r="AM36" s="137">
        <f>MAX(AM3:AM33)</f>
        <v>2.7777777777777776E-2</v>
      </c>
      <c r="AN36" s="129">
        <f>MAX(AN3:AN33)</f>
        <v>5.5555555555555558E-3</v>
      </c>
      <c r="AO36" s="84"/>
      <c r="AP36" s="135">
        <f>MAX(AP3:AP33)</f>
        <v>1</v>
      </c>
      <c r="AQ36" s="137">
        <f>MAX(AQ3:AQ33)</f>
        <v>6.2499999999999995E-3</v>
      </c>
      <c r="AR36" s="129">
        <f>MAX(AR3:AR33)</f>
        <v>6.2499999999999995E-3</v>
      </c>
      <c r="AS36" s="84"/>
      <c r="AT36" s="135">
        <f>MAX(AT3:AT33)</f>
        <v>6</v>
      </c>
      <c r="AU36" s="137">
        <f>MAX(AU3:AU33)</f>
        <v>3.4722222222222224E-2</v>
      </c>
      <c r="AV36" s="129">
        <f>MAX(AV3:AV33)</f>
        <v>6.1274509803921568E-3</v>
      </c>
      <c r="AW36" s="84"/>
    </row>
    <row r="37" spans="1:49" s="85" customFormat="1" ht="11.25" x14ac:dyDescent="0.2">
      <c r="A37" s="85" t="s">
        <v>229</v>
      </c>
      <c r="B37" s="82">
        <f>IFERROR(AVERAGE(B3:B33),0)</f>
        <v>3.4187500000000002</v>
      </c>
      <c r="C37" s="137">
        <f>IFERROR(AVERAGE(C3:C33),0)</f>
        <v>1.7881944444444447E-2</v>
      </c>
      <c r="D37" s="129">
        <f>IFERROR(AVERAGEIF(D3:D33,"&lt;&gt;0"),0)</f>
        <v>5.2280919749355774E-3</v>
      </c>
      <c r="E37" s="84"/>
      <c r="F37" s="82">
        <f>IFERROR(AVERAGE(F3:F33),0)</f>
        <v>1.9799999999999998</v>
      </c>
      <c r="G37" s="137">
        <f>IFERROR(AVERAGE(G3:G33),0)</f>
        <v>1.0418981481481482E-2</v>
      </c>
      <c r="H37" s="129">
        <f>IFERROR(AVERAGEIF(H3:H33,"&lt;&gt;0"),0)</f>
        <v>5.6965234546940829E-3</v>
      </c>
      <c r="I37" s="84"/>
      <c r="J37" s="82">
        <f>IFERROR(AVERAGE(J3:J33),0)</f>
        <v>4.3666666666666671</v>
      </c>
      <c r="K37" s="137">
        <f>IFERROR(AVERAGE(K3:K33),0)</f>
        <v>2.3842592592592592E-2</v>
      </c>
      <c r="L37" s="129">
        <f>IFERROR(AVERAGEIF(L3:L33,"&lt;&gt;0"),0)</f>
        <v>5.4211469534050172E-3</v>
      </c>
      <c r="M37" s="84"/>
      <c r="N37" s="82">
        <f>IFERROR(AVERAGE(N3:N33),0)</f>
        <v>2.0499999999999998</v>
      </c>
      <c r="O37" s="137">
        <f>IFERROR(AVERAGE(O3:O33),0)</f>
        <v>1.1643518518518518E-2</v>
      </c>
      <c r="P37" s="129">
        <f>IFERROR(AVERAGEIF(P3:P33,"&lt;&gt;0"),0)</f>
        <v>5.7631421744324977E-3</v>
      </c>
      <c r="Q37" s="84"/>
      <c r="R37" s="82">
        <f>IFERROR(AVERAGE(R3:R33),0)</f>
        <v>2.7214285714285715</v>
      </c>
      <c r="S37" s="137">
        <f>IFERROR(AVERAGE(S3:S33),0)</f>
        <v>1.4682539682539682E-2</v>
      </c>
      <c r="T37" s="129">
        <f>IFERROR(AVERAGEIF(T3:T33,"&lt;&gt;0"),0)</f>
        <v>5.5008362495172084E-3</v>
      </c>
      <c r="U37" s="84"/>
      <c r="V37" s="82">
        <f>IFERROR(AVERAGE(V3:V33),0)</f>
        <v>3.0200000000000005</v>
      </c>
      <c r="W37" s="137">
        <f>IFERROR(AVERAGE(W3:W33),0)</f>
        <v>1.6354166666666666E-2</v>
      </c>
      <c r="X37" s="129">
        <f>IFERROR(AVERAGEIF(X3:X33,"&lt;&gt;0"),0)</f>
        <v>5.4146900695762178E-3</v>
      </c>
      <c r="Y37" s="84"/>
      <c r="Z37" s="82">
        <f>IFERROR(AVERAGE(Z3:Z33),0)</f>
        <v>3.2079999999999997</v>
      </c>
      <c r="AA37" s="137">
        <f>IFERROR(AVERAGE(AA3:AA33),0)</f>
        <v>1.6805555555555556E-2</v>
      </c>
      <c r="AB37" s="129">
        <f>IFERROR(AVERAGEIF(AB3:AB33,"&lt;&gt;0"),0)</f>
        <v>5.2547837371993925E-3</v>
      </c>
      <c r="AC37" s="84"/>
      <c r="AD37" s="82">
        <f>IFERROR(AVERAGE(AD3:AD33),0)</f>
        <v>2.9166666666666665</v>
      </c>
      <c r="AE37" s="137">
        <f>IFERROR(AVERAGE(AE3:AE33),0)</f>
        <v>1.6782407407407409E-2</v>
      </c>
      <c r="AF37" s="129">
        <f>IFERROR(AVERAGEIF(AF3:AF33,"&lt;&gt;0"),0)</f>
        <v>5.7341419473772417E-3</v>
      </c>
      <c r="AG37" s="84"/>
      <c r="AH37" s="82">
        <f>IFERROR(AVERAGE(AH3:AH33),0)</f>
        <v>2.9</v>
      </c>
      <c r="AI37" s="137">
        <f>IFERROR(AVERAGE(AI3:AI33),0)</f>
        <v>1.7013888888888891E-2</v>
      </c>
      <c r="AJ37" s="129">
        <f>IFERROR(AVERAGEIF(AJ3:AJ33,"&lt;&gt;0"),0)</f>
        <v>5.8697089947089953E-3</v>
      </c>
      <c r="AK37" s="84"/>
      <c r="AL37" s="82">
        <f>IFERROR(AVERAGE(AL3:AL33),0)</f>
        <v>3</v>
      </c>
      <c r="AM37" s="137">
        <f>IFERROR(AVERAGE(AM3:AM33),0)</f>
        <v>1.6666666666666666E-2</v>
      </c>
      <c r="AN37" s="129">
        <f>IFERROR(AVERAGEIF(AN3:AN33,"&lt;&gt;0"),0)</f>
        <v>5.5555555555555549E-3</v>
      </c>
      <c r="AO37" s="84"/>
      <c r="AP37" s="82">
        <f>IFERROR(AVERAGE(AP3:AP33),0)</f>
        <v>1</v>
      </c>
      <c r="AQ37" s="137">
        <f>IFERROR(AVERAGE(AQ3:AQ33),0)</f>
        <v>5.7291666666666663E-3</v>
      </c>
      <c r="AR37" s="129">
        <f>IFERROR(AVERAGEIF(AR3:AR33,"&lt;&gt;0"),0)</f>
        <v>5.7291666666666663E-3</v>
      </c>
      <c r="AS37" s="84"/>
      <c r="AT37" s="82">
        <f>IFERROR(AVERAGE(AT3:AT33),0)</f>
        <v>2.9888888888888889</v>
      </c>
      <c r="AU37" s="137">
        <f>IFERROR(AVERAGE(AU3:AU33),0)</f>
        <v>1.7811213991769544E-2</v>
      </c>
      <c r="AV37" s="129">
        <f>IFERROR(AVERAGEIF(AV3:AV33,"&lt;&gt;0"),0)</f>
        <v>5.92384834030417E-3</v>
      </c>
      <c r="AW37" s="84"/>
    </row>
    <row r="38" spans="1:49" s="85" customFormat="1" ht="11.25" x14ac:dyDescent="0.2">
      <c r="A38" s="85" t="s">
        <v>230</v>
      </c>
      <c r="B38" s="82">
        <f>MIN(B3:B33)</f>
        <v>3.05</v>
      </c>
      <c r="C38" s="82">
        <f>B34/4</f>
        <v>6.8375000000000004</v>
      </c>
      <c r="D38" s="85" t="s">
        <v>231</v>
      </c>
      <c r="E38" s="84"/>
      <c r="F38" s="82">
        <f>MIN(F3:F33)</f>
        <v>1</v>
      </c>
      <c r="G38" s="82">
        <f>F34/4</f>
        <v>2.4749999999999996</v>
      </c>
      <c r="H38" s="99"/>
      <c r="I38" s="84"/>
      <c r="J38" s="82">
        <f>MIN(J3:J33)</f>
        <v>3.1</v>
      </c>
      <c r="K38" s="82">
        <f>J34/4</f>
        <v>6.5500000000000007</v>
      </c>
      <c r="L38" s="99"/>
      <c r="M38" s="84"/>
      <c r="N38" s="82">
        <f>MIN(N3:N33)</f>
        <v>1</v>
      </c>
      <c r="O38" s="82">
        <f>N34/4</f>
        <v>2.0499999999999998</v>
      </c>
      <c r="P38" s="99"/>
      <c r="Q38" s="84"/>
      <c r="R38" s="82">
        <f>MIN(R3:R33)</f>
        <v>1</v>
      </c>
      <c r="S38" s="82">
        <f>R34/4</f>
        <v>4.7625000000000002</v>
      </c>
      <c r="T38" s="99"/>
      <c r="U38" s="84"/>
      <c r="V38" s="82">
        <f>MIN(V3:V33)</f>
        <v>1</v>
      </c>
      <c r="W38" s="82">
        <f>V34/4</f>
        <v>7.5500000000000007</v>
      </c>
      <c r="X38" s="99"/>
      <c r="Y38" s="84"/>
      <c r="Z38" s="82">
        <f>MIN(Z3:Z33)</f>
        <v>1</v>
      </c>
      <c r="AA38" s="82">
        <f>Z34/4</f>
        <v>4.01</v>
      </c>
      <c r="AB38" s="99"/>
      <c r="AC38" s="84"/>
      <c r="AD38" s="82">
        <f>MIN(AD3:AD33)</f>
        <v>1</v>
      </c>
      <c r="AE38" s="82">
        <f>AD34/4</f>
        <v>4.375</v>
      </c>
      <c r="AF38" s="99"/>
      <c r="AG38" s="84"/>
      <c r="AH38" s="82">
        <f>MIN(AH3:AH33)</f>
        <v>2.8</v>
      </c>
      <c r="AI38" s="82">
        <f>AH34/4</f>
        <v>1.45</v>
      </c>
      <c r="AJ38" s="99"/>
      <c r="AK38" s="84"/>
      <c r="AL38" s="82">
        <f>MIN(AL3:AL33)</f>
        <v>1</v>
      </c>
      <c r="AM38" s="82">
        <f>AL34/4</f>
        <v>1.5</v>
      </c>
      <c r="AN38" s="99"/>
      <c r="AO38" s="84"/>
      <c r="AP38" s="82">
        <f>MIN(AP3:AP33)</f>
        <v>1</v>
      </c>
      <c r="AQ38" s="82">
        <f>AP34/4</f>
        <v>0.5</v>
      </c>
      <c r="AR38" s="99"/>
      <c r="AS38" s="84"/>
      <c r="AT38" s="82">
        <f>MIN(AT3:AT33)</f>
        <v>1</v>
      </c>
      <c r="AU38" s="82">
        <f>AT34/4</f>
        <v>6.7250000000000005</v>
      </c>
      <c r="AV38" s="99"/>
      <c r="AW38" s="84"/>
    </row>
    <row r="39" spans="1:49" s="102" customFormat="1" x14ac:dyDescent="0.2">
      <c r="A39" s="100" t="s">
        <v>121</v>
      </c>
      <c r="B39" s="100" t="s">
        <v>131</v>
      </c>
      <c r="C39" s="100" t="s">
        <v>131</v>
      </c>
      <c r="D39" s="100" t="s">
        <v>132</v>
      </c>
      <c r="E39" s="101"/>
      <c r="H39" s="103"/>
      <c r="I39" s="101"/>
      <c r="J39" s="104">
        <f>SUM(B34,F34,J34)</f>
        <v>63.45</v>
      </c>
      <c r="K39" s="138">
        <f>SUM(C34,G34,K34)</f>
        <v>0.3382060185185185</v>
      </c>
      <c r="L39" s="130">
        <f>IF(MIN(D34,H34,L34)=0,"",MIN(D34,H34,L34))</f>
        <v>4.5687134502923983E-3</v>
      </c>
      <c r="M39" s="101"/>
      <c r="P39" s="103"/>
      <c r="Q39" s="101"/>
      <c r="T39" s="103"/>
      <c r="U39" s="101"/>
      <c r="V39" s="104">
        <f>SUM(N34,R34,V34)</f>
        <v>57.45</v>
      </c>
      <c r="W39" s="138">
        <f>SUM(O34,S34,W34)</f>
        <v>0.31289351851851854</v>
      </c>
      <c r="X39" s="130">
        <f>IF(MIN(P34,T34,X34)=0,"",MIN(P34,T34,X34))</f>
        <v>5.1062091503267975E-3</v>
      </c>
      <c r="Y39" s="101"/>
      <c r="AB39" s="103"/>
      <c r="AC39" s="101"/>
      <c r="AF39" s="103"/>
      <c r="AG39" s="101"/>
      <c r="AH39" s="104">
        <f>SUM(Z34,AD34,AH34)</f>
        <v>39.339999999999996</v>
      </c>
      <c r="AI39" s="138">
        <f>SUM(AA34,AE34,AI34)</f>
        <v>0.21875</v>
      </c>
      <c r="AJ39" s="130">
        <f>IF(MIN(AB34,AF34,AJ34)=0,"",MIN(AB34,AF34,AJ34))</f>
        <v>4.9042686754551161E-3</v>
      </c>
      <c r="AK39" s="101"/>
      <c r="AN39" s="103"/>
      <c r="AO39" s="101"/>
      <c r="AR39" s="103"/>
      <c r="AS39" s="101"/>
      <c r="AT39" s="104">
        <f>SUM(AL34,AP34,AT34)</f>
        <v>34.900000000000006</v>
      </c>
      <c r="AU39" s="138">
        <f>SUM(AM34,AQ34,AU34)</f>
        <v>0.20509259259259258</v>
      </c>
      <c r="AV39" s="130">
        <f>IF(MIN(AN34,AR34,AV34)=0,"",MIN(AN34,AR34,AV34))</f>
        <v>5.208333333333333E-3</v>
      </c>
      <c r="AW39" s="101"/>
    </row>
    <row r="40" spans="1:49" s="105" customFormat="1" ht="11.25" x14ac:dyDescent="0.2">
      <c r="A40" s="105" t="s">
        <v>232</v>
      </c>
      <c r="B40" s="106"/>
      <c r="D40" s="107"/>
      <c r="E40" s="108"/>
      <c r="F40" s="106"/>
      <c r="G40" s="109"/>
      <c r="H40" s="107"/>
      <c r="I40" s="108"/>
      <c r="J40" s="106">
        <f>IFERROR(AVERAGE(B37,F37,J37),0)</f>
        <v>3.2551388888888888</v>
      </c>
      <c r="K40" s="138">
        <f>IFERROR(AVERAGE(C37,G37,K37),0)</f>
        <v>1.7381172839506173E-2</v>
      </c>
      <c r="L40" s="130">
        <f>IFERROR(AVERAGE(D37,H37,L37),0)</f>
        <v>5.4485874610115592E-3</v>
      </c>
      <c r="M40" s="108"/>
      <c r="N40" s="106"/>
      <c r="O40" s="109"/>
      <c r="P40" s="107"/>
      <c r="Q40" s="108"/>
      <c r="R40" s="106"/>
      <c r="S40" s="109"/>
      <c r="T40" s="107"/>
      <c r="U40" s="108"/>
      <c r="V40" s="106">
        <f>IFERROR(AVERAGE(N37,R37,V37),0)</f>
        <v>2.5971428571428574</v>
      </c>
      <c r="W40" s="138">
        <f>IFERROR(AVERAGE(O37,S37,W37),0)</f>
        <v>1.4226741622574956E-2</v>
      </c>
      <c r="X40" s="130">
        <f>IFERROR(AVERAGE(P37,T37,X37),0)</f>
        <v>5.5595561645086404E-3</v>
      </c>
      <c r="Y40" s="108"/>
      <c r="Z40" s="106"/>
      <c r="AA40" s="109"/>
      <c r="AB40" s="107"/>
      <c r="AC40" s="108"/>
      <c r="AD40" s="106"/>
      <c r="AE40" s="109"/>
      <c r="AF40" s="107"/>
      <c r="AG40" s="108"/>
      <c r="AH40" s="106">
        <f>IFERROR(AVERAGE(Z37,AD37,AH37),0)</f>
        <v>3.0082222222222224</v>
      </c>
      <c r="AI40" s="138">
        <f>IFERROR(AVERAGE(AA37,AE37,AI37),0)</f>
        <v>1.6867283950617287E-2</v>
      </c>
      <c r="AJ40" s="130">
        <f>IFERROR(AVERAGE(AB37,AF37,AJ37),0)</f>
        <v>5.6195448930952104E-3</v>
      </c>
      <c r="AK40" s="108"/>
      <c r="AL40" s="106"/>
      <c r="AM40" s="109"/>
      <c r="AN40" s="107"/>
      <c r="AO40" s="108"/>
      <c r="AP40" s="106"/>
      <c r="AQ40" s="109"/>
      <c r="AR40" s="107"/>
      <c r="AS40" s="108"/>
      <c r="AT40" s="106">
        <f>IFERROR(AVERAGE(AL37,AP37,AT37),0)</f>
        <v>2.3296296296296295</v>
      </c>
      <c r="AU40" s="138">
        <f>IFERROR(AVERAGE(AM37,AQ37,AU37),0)</f>
        <v>1.3402349108367627E-2</v>
      </c>
      <c r="AV40" s="130">
        <f>IFERROR(AVERAGE(AN37,AR37,AV37),0)</f>
        <v>5.7361901875087962E-3</v>
      </c>
      <c r="AW40" s="108"/>
    </row>
    <row r="41" spans="1:49" s="116" customFormat="1" ht="11.25" x14ac:dyDescent="0.2">
      <c r="A41" s="110" t="s">
        <v>122</v>
      </c>
      <c r="B41" s="111">
        <f>RANK(B34,(B34,F34,J34,N34,R34,V34,Z34,AD34,AH34,AL34,AP34,AT34))</f>
        <v>2</v>
      </c>
      <c r="C41" s="112">
        <f>RANK(C34,(C34,G34,K34,O34,S34,W34,AA34,AE34,AI34,AM34,AQ34,AU34))</f>
        <v>3</v>
      </c>
      <c r="D41" s="113"/>
      <c r="E41" s="114"/>
      <c r="F41" s="111">
        <f>RANK(F34,(B34,F34,J34,N34,R34,V34,Z34,AD34,AH34,AL34,AP34,AT34))</f>
        <v>8</v>
      </c>
      <c r="G41" s="112">
        <f>RANK(G34,(C34,G34,K34,O34,S34,W34,AA34,AE34,AI34,AM34,AQ34,AU34))</f>
        <v>8</v>
      </c>
      <c r="H41" s="113"/>
      <c r="I41" s="114"/>
      <c r="J41" s="111">
        <f>RANK(J34,(B34,F34,J34,N34,R34,V34,Z34,AD34,AH34,AL34,AP34,AT34))</f>
        <v>4</v>
      </c>
      <c r="K41" s="112">
        <f>RANK(K34,(C34,G34,K34,O34,S34,W34,AA34,AE34,AI34,AM34,AQ34,AU34))</f>
        <v>4</v>
      </c>
      <c r="L41" s="113"/>
      <c r="M41" s="114"/>
      <c r="N41" s="111">
        <f>RANK(N34,(B34,F34,J34,N34,R34,V34,Z34,AD34,AH34,AL34,AP34,AT34))</f>
        <v>9</v>
      </c>
      <c r="O41" s="112">
        <f>RANK(O34,(C34,G34,K34,O34,S34,W34,AA34,AE34,AI34,AM34,AQ34,AU34))</f>
        <v>9</v>
      </c>
      <c r="P41" s="113"/>
      <c r="Q41" s="114"/>
      <c r="R41" s="111">
        <f>RANK(R34,(B34,F34,J34,N34,R34,V34,Z34,AD34,AH34,AL34,AP34,AT34))</f>
        <v>5</v>
      </c>
      <c r="S41" s="112">
        <f>RANK(S34,(C34,G34,K34,O34,S34,W34,AA34,AE34,AI34,AM34,AQ34,AU34))</f>
        <v>5</v>
      </c>
      <c r="T41" s="113"/>
      <c r="U41" s="114"/>
      <c r="V41" s="111">
        <f>RANK(V34,(B34,F34,J34,N34,R34,V34,Z34,AD34,AH34,AL34,AP34,AT34))</f>
        <v>1</v>
      </c>
      <c r="W41" s="112">
        <f>RANK(W34,(C34,G34,K34,O34,S34,W34,AA34,AE34,AI34,AM34,AQ34,AU34))</f>
        <v>1</v>
      </c>
      <c r="X41" s="113"/>
      <c r="Y41" s="114"/>
      <c r="Z41" s="111">
        <f>RANK(Z34,(B34,F34,J34,N34,R34,V34,Z34,AD34,AH34,AL34,AP34,AT34))</f>
        <v>7</v>
      </c>
      <c r="AA41" s="112">
        <f>RANK(AA34,(C34,G34,K34,O34,S34,W34,AA34,AE34,AI34,AM34,AQ34,AU34))</f>
        <v>7</v>
      </c>
      <c r="AB41" s="113"/>
      <c r="AC41" s="114"/>
      <c r="AD41" s="111">
        <f>RANK(AD34,(B34,F34,J34,N34,R34,V34,Z34,AD34,AH34,AL34,AP34,AT34))</f>
        <v>6</v>
      </c>
      <c r="AE41" s="112">
        <f>RANK(AE34,(C34,G34,K34,O34,S34,W34,AA34,AE34,AI34,AM34,AQ34,AU34))</f>
        <v>6</v>
      </c>
      <c r="AF41" s="113"/>
      <c r="AG41" s="114"/>
      <c r="AH41" s="111">
        <f>RANK(AH34,(B34,F34,J34,N34,R34,V34,Z34,AD34,AH34,AL34,AP34,AT34))</f>
        <v>11</v>
      </c>
      <c r="AI41" s="112">
        <f>RANK(AI34,(C34,G34,K34,O34,S34,W34,AA34,AE34,AI34,AM34,AQ34,AU34))</f>
        <v>10</v>
      </c>
      <c r="AJ41" s="113"/>
      <c r="AK41" s="114"/>
      <c r="AL41" s="111">
        <f>RANK(AL34,(B34,F34,J34,N34,R34,V34,Z34,AD34,AH34,AL34,AP34,AT34))</f>
        <v>10</v>
      </c>
      <c r="AM41" s="112">
        <f>RANK(AM34,(C34,G34,K34,O34,S34,W34,AA34,AE34,AI34,AM34,AQ34,AU34))</f>
        <v>11</v>
      </c>
      <c r="AN41" s="113"/>
      <c r="AO41" s="114"/>
      <c r="AP41" s="111">
        <f>RANK(AP34,(B34,F34,J34,N34,R34,V34,Z34,AD34,AH34,AL34,AP34,AT34))</f>
        <v>12</v>
      </c>
      <c r="AQ41" s="112">
        <f>RANK(AQ34,(C34,G34,K34,O34,S34,W34,AA34,AE34,AI34,AM34,AQ34,AU34))</f>
        <v>12</v>
      </c>
      <c r="AR41" s="113"/>
      <c r="AS41" s="114"/>
      <c r="AT41" s="111">
        <f>RANK(AT34,(B34,F34,J34,N34,R34,V34,Z34,AD34,AH34,AL34,AP34,AT34))</f>
        <v>3</v>
      </c>
      <c r="AU41" s="112">
        <f>RANK(AU34,(C34,G34,K34,O34,S34,W34,AA34,AE34,AI34,AM34,AQ34,AU34))</f>
        <v>2</v>
      </c>
      <c r="AV41" s="113"/>
      <c r="AW41" s="115"/>
    </row>
    <row r="42" spans="1:49" x14ac:dyDescent="0.2">
      <c r="A42" s="97" t="s">
        <v>123</v>
      </c>
      <c r="B42" s="117">
        <f>S1</f>
        <v>2.7975333994708991</v>
      </c>
      <c r="C42" s="118">
        <f>AB1</f>
        <v>0</v>
      </c>
      <c r="D42" s="119"/>
      <c r="E42" s="108"/>
      <c r="K42" s="223" t="s">
        <v>144</v>
      </c>
      <c r="L42" s="224"/>
      <c r="M42" s="120"/>
      <c r="W42" s="223" t="s">
        <v>195</v>
      </c>
      <c r="X42" s="224"/>
      <c r="Y42" s="120"/>
      <c r="AK42" s="120"/>
      <c r="AR42" s="221"/>
      <c r="AS42" s="221"/>
      <c r="AT42" s="82"/>
      <c r="AU42" s="98"/>
      <c r="AW42" s="121"/>
    </row>
    <row r="43" spans="1:49" x14ac:dyDescent="0.2">
      <c r="A43" s="97" t="s">
        <v>125</v>
      </c>
      <c r="B43" s="117">
        <f>B1/365</f>
        <v>0.53463013698630146</v>
      </c>
      <c r="C43" s="118">
        <f>AU1/365</f>
        <v>2.9450469304921358E-3</v>
      </c>
      <c r="D43" s="119"/>
      <c r="E43" s="108"/>
      <c r="L43" s="130">
        <f>MIN(L39,X39,AJ39,AV39)</f>
        <v>4.5687134502923983E-3</v>
      </c>
      <c r="M43" s="121"/>
      <c r="X43" s="82">
        <f>MAX(C38,G38,K38,O38,S38,W38,AA38,AE38,AI38,AM38,AQ38,AU38)</f>
        <v>7.5500000000000007</v>
      </c>
      <c r="Y43" s="121"/>
      <c r="AK43" s="121"/>
      <c r="AR43" s="222"/>
      <c r="AS43" s="222"/>
      <c r="AT43" s="82"/>
      <c r="AU43" s="98"/>
      <c r="AW43" s="121"/>
    </row>
  </sheetData>
  <mergeCells count="23">
    <mergeCell ref="AG1:AH1"/>
    <mergeCell ref="B1:D1"/>
    <mergeCell ref="E1:F1"/>
    <mergeCell ref="G1:H1"/>
    <mergeCell ref="I1:J1"/>
    <mergeCell ref="K1:L1"/>
    <mergeCell ref="M1:O1"/>
    <mergeCell ref="AU1:AV1"/>
    <mergeCell ref="K42:L42"/>
    <mergeCell ref="W42:X42"/>
    <mergeCell ref="AR42:AS42"/>
    <mergeCell ref="AR43:AS43"/>
    <mergeCell ref="AI1:AJ1"/>
    <mergeCell ref="AK1:AL1"/>
    <mergeCell ref="AM1:AN1"/>
    <mergeCell ref="AO1:AP1"/>
    <mergeCell ref="AQ1:AR1"/>
    <mergeCell ref="AS1:AT1"/>
    <mergeCell ref="Q1:R1"/>
    <mergeCell ref="S1:T1"/>
    <mergeCell ref="U1:AB1"/>
    <mergeCell ref="AC1:AD1"/>
    <mergeCell ref="AE1:AF1"/>
  </mergeCells>
  <conditionalFormatting sqref="C34 G34 K34 O34 S34 W34 AA34 AE34 AI34 AM34 AQ34 AU34">
    <cfRule type="cellIs" dxfId="52" priority="13" operator="equal">
      <formula>$AF$1</formula>
    </cfRule>
    <cfRule type="cellIs" dxfId="51" priority="14" operator="equal">
      <formula>$AJ$1</formula>
    </cfRule>
  </conditionalFormatting>
  <conditionalFormatting sqref="C38 AU42:AU43 G38 K38 O38 S38 W38 AA38 AE38 AI38 AM38 AQ38 AU38 X43">
    <cfRule type="cellIs" dxfId="50" priority="11" stopIfTrue="1" operator="greaterThan">
      <formula>20</formula>
    </cfRule>
    <cfRule type="cellIs" dxfId="49" priority="12" stopIfTrue="1" operator="lessThanOrEqual">
      <formula>20</formula>
    </cfRule>
  </conditionalFormatting>
  <conditionalFormatting sqref="D3:D33 H3:H33 L3:L33 P3:P33 T3:T33 X3:X33 AB3:AB33 AJ3:AJ33 AN3:AN33 AR3:AR33 AV3:AV33 AF3:AF33">
    <cfRule type="cellIs" dxfId="48" priority="7" stopIfTrue="1" operator="equal">
      <formula>0</formula>
    </cfRule>
    <cfRule type="cellIs" dxfId="47" priority="8" stopIfTrue="1" operator="between">
      <formula>0.0000000001</formula>
      <formula>0.00346064814814815</formula>
    </cfRule>
    <cfRule type="cellIs" dxfId="46" priority="9" stopIfTrue="1" operator="between">
      <formula>0.00347222222222222</formula>
      <formula>0.00415509259259259</formula>
    </cfRule>
    <cfRule type="cellIs" dxfId="45" priority="10" stopIfTrue="1" operator="between">
      <formula>0.00416666666666667</formula>
      <formula>"99:59:59:99"</formula>
    </cfRule>
  </conditionalFormatting>
  <conditionalFormatting sqref="B3:B33 F3:F33 J3:J33 N3:N33 R3:R33 V3:V33 Z3:Z33 AD3:AD33 AH3:AH33 AL3:AL33 AP3:AP33 AT3:AT33">
    <cfRule type="cellIs" dxfId="44" priority="4" stopIfTrue="1" operator="between">
      <formula>0</formula>
      <formula>19.999</formula>
    </cfRule>
    <cfRule type="cellIs" dxfId="43" priority="5" stopIfTrue="1" operator="between">
      <formula>20</formula>
      <formula>29.999</formula>
    </cfRule>
    <cfRule type="cellIs" dxfId="42" priority="6" stopIfTrue="1" operator="between">
      <formula>30</formula>
      <formula>99.999</formula>
    </cfRule>
  </conditionalFormatting>
  <conditionalFormatting sqref="C3:C33 G3:G33 K3:K33 O3:O33 S3:S33 W3:W33 AA3:AA33 AE3:AE33 AI3:AI33 AM3:AM33 AQ3:AQ33 AU3:AU33">
    <cfRule type="cellIs" dxfId="41" priority="1" stopIfTrue="1" operator="between">
      <formula>0</formula>
      <formula>0.0416550925925926</formula>
    </cfRule>
    <cfRule type="cellIs" dxfId="40" priority="2" stopIfTrue="1" operator="between">
      <formula>0.0416666666666667</formula>
      <formula>0.0833217592592593</formula>
    </cfRule>
    <cfRule type="cellIs" dxfId="39" priority="3" stopIfTrue="1" operator="between">
      <formula>0.0833333333333333</formula>
      <formula>4.16665509259259</formula>
    </cfRule>
  </conditionalFormatting>
  <conditionalFormatting sqref="B34 F34 J34 N34 R34 V34 Z34 AD34 AH34 AL34 AP34 AT34">
    <cfRule type="cellIs" dxfId="38" priority="15" operator="equal">
      <formula>$P$1</formula>
    </cfRule>
    <cfRule type="cellIs" dxfId="37" priority="16" operator="equal">
      <formula>$K$1</formula>
    </cfRule>
  </conditionalFormatting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wettkampf</vt:lpstr>
      <vt:lpstr>tm</vt:lpstr>
      <vt:lpstr>tk</vt:lpstr>
      <vt:lpstr>ta</vt:lpstr>
      <vt:lpstr>tb</vt:lpstr>
      <vt:lpstr>statistik</vt:lpstr>
      <vt:lpstr>wandern</vt:lpstr>
      <vt:lpstr>2010</vt:lpstr>
      <vt:lpstr>2011</vt:lpstr>
      <vt:lpstr>calc</vt:lpstr>
      <vt:lpstr>Trail</vt:lpstr>
    </vt:vector>
  </TitlesOfParts>
  <Company>fan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HP</cp:lastModifiedBy>
  <cp:lastPrinted>2005-08-15T14:37:59Z</cp:lastPrinted>
  <dcterms:created xsi:type="dcterms:W3CDTF">2004-07-18T06:44:32Z</dcterms:created>
  <dcterms:modified xsi:type="dcterms:W3CDTF">2021-11-17T10:14:48Z</dcterms:modified>
</cp:coreProperties>
</file>