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195" windowHeight="13035" tabRatio="844" activeTab="30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45621"/>
</workbook>
</file>

<file path=xl/calcChain.xml><?xml version="1.0" encoding="utf-8"?>
<calcChain xmlns="http://schemas.openxmlformats.org/spreadsheetml/2006/main">
  <c r="V32" i="13" l="1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R8" i="13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Q38" i="34" s="1"/>
  <c r="AP34" i="34"/>
  <c r="AP38" i="34" s="1"/>
  <c r="AN34" i="34"/>
  <c r="AM34" i="34"/>
  <c r="AM38" i="34" s="1"/>
  <c r="AL34" i="34"/>
  <c r="AL38" i="34" s="1"/>
  <c r="AJ34" i="34"/>
  <c r="AI34" i="34"/>
  <c r="AI38" i="34" s="1"/>
  <c r="AH34" i="34"/>
  <c r="AH38" i="34" s="1"/>
  <c r="AF34" i="34"/>
  <c r="AE34" i="34"/>
  <c r="AE38" i="34" s="1"/>
  <c r="AD34" i="34"/>
  <c r="AB34" i="34"/>
  <c r="AA34" i="34"/>
  <c r="AA38" i="34" s="1"/>
  <c r="Z34" i="34"/>
  <c r="Z38" i="34" s="1"/>
  <c r="X34" i="34"/>
  <c r="W34" i="34"/>
  <c r="V34" i="34"/>
  <c r="T34" i="34"/>
  <c r="S34" i="34"/>
  <c r="S38" i="34" s="1"/>
  <c r="R34" i="34"/>
  <c r="R38" i="34" s="1"/>
  <c r="P34" i="34"/>
  <c r="O34" i="34"/>
  <c r="O38" i="34" s="1"/>
  <c r="N34" i="34"/>
  <c r="N38" i="34" s="1"/>
  <c r="L34" i="34"/>
  <c r="K34" i="34"/>
  <c r="K38" i="34" s="1"/>
  <c r="J34" i="34"/>
  <c r="J38" i="34" s="1"/>
  <c r="H34" i="34"/>
  <c r="G34" i="34"/>
  <c r="G38" i="34" s="1"/>
  <c r="F34" i="34"/>
  <c r="F38" i="34" s="1"/>
  <c r="D34" i="34"/>
  <c r="C34" i="34"/>
  <c r="C38" i="34" s="1"/>
  <c r="B34" i="34"/>
  <c r="B38" i="34" s="1"/>
  <c r="AO5" i="34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5" i="34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5" i="34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5" i="34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I5" i="34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K4" i="34"/>
  <c r="AG4" i="34"/>
  <c r="AC4" i="34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E4" i="34"/>
  <c r="A4" i="34"/>
  <c r="AT40" i="34" l="1"/>
  <c r="AJ40" i="34"/>
  <c r="AF38" i="34"/>
  <c r="AD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P34" i="33"/>
  <c r="AN34" i="33"/>
  <c r="AM34" i="33"/>
  <c r="AL34" i="33"/>
  <c r="AJ34" i="33"/>
  <c r="AI34" i="33"/>
  <c r="AH34" i="33"/>
  <c r="AF34" i="33"/>
  <c r="AE34" i="33"/>
  <c r="AD34" i="33"/>
  <c r="AB34" i="33"/>
  <c r="AA34" i="33"/>
  <c r="Z34" i="33"/>
  <c r="X34" i="33"/>
  <c r="W34" i="33"/>
  <c r="W38" i="34" s="1"/>
  <c r="V34" i="33"/>
  <c r="V38" i="34" s="1"/>
  <c r="T34" i="33"/>
  <c r="S34" i="33"/>
  <c r="R34" i="33"/>
  <c r="P34" i="33"/>
  <c r="O34" i="33"/>
  <c r="N34" i="33"/>
  <c r="L34" i="33"/>
  <c r="K34" i="33"/>
  <c r="J34" i="33"/>
  <c r="H34" i="33"/>
  <c r="G34" i="33"/>
  <c r="F34" i="33"/>
  <c r="D34" i="33"/>
  <c r="C34" i="33"/>
  <c r="B34" i="33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R6" i="13" s="1"/>
  <c r="AR1" i="33"/>
  <c r="R7" i="13" s="1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S6" i="13" s="1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S11" i="1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S8" i="13"/>
  <c r="AU1" i="33"/>
  <c r="S13" i="13"/>
  <c r="B42" i="33"/>
  <c r="R4" i="13"/>
  <c r="AT42" i="34"/>
  <c r="AP43" i="34"/>
  <c r="S7" i="13"/>
  <c r="F33" i="13"/>
  <c r="B1" i="33"/>
  <c r="AT43" i="34" s="1"/>
  <c r="E1" i="33"/>
  <c r="M20" i="29"/>
  <c r="C43" i="33" l="1"/>
  <c r="O5" i="13"/>
  <c r="S4" i="13"/>
  <c r="N5" i="13"/>
  <c r="S5" i="13"/>
  <c r="O18" i="13" s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W5" i="24" l="1"/>
  <c r="U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V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9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30" i="10" l="1"/>
  <c r="H76" i="5" l="1"/>
  <c r="G76" i="5"/>
  <c r="F76" i="5"/>
  <c r="E76" i="5"/>
  <c r="D76" i="5"/>
  <c r="C76" i="5"/>
  <c r="B76" i="5"/>
  <c r="M23" i="22" l="1"/>
  <c r="G9" i="10" l="1"/>
  <c r="G14" i="10" l="1"/>
  <c r="G23" i="10" l="1"/>
  <c r="G18" i="10"/>
  <c r="O5" i="1" l="1"/>
  <c r="I5" i="1"/>
  <c r="I8" i="11" l="1"/>
  <c r="G32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7" i="10" l="1"/>
  <c r="G34" i="10"/>
  <c r="G16" i="10" l="1"/>
  <c r="G25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3" i="10"/>
  <c r="G4" i="10"/>
  <c r="G36" i="10"/>
  <c r="G7" i="10"/>
  <c r="G10" i="10"/>
  <c r="G12" i="10"/>
  <c r="G13" i="10"/>
  <c r="G15" i="10"/>
  <c r="G17" i="10"/>
  <c r="G22" i="10"/>
  <c r="G24" i="10"/>
  <c r="G26" i="10"/>
  <c r="G28" i="10"/>
  <c r="G31" i="10"/>
  <c r="G35" i="10"/>
  <c r="G37" i="10"/>
  <c r="G38" i="10"/>
  <c r="G39" i="10"/>
  <c r="G40" i="10"/>
  <c r="G41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R5" i="13" s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D38" i="17"/>
  <c r="G43" i="19"/>
  <c r="AU43" i="23"/>
  <c r="Z39" i="12"/>
  <c r="G38" i="17"/>
  <c r="H36" i="12"/>
  <c r="K38" i="17"/>
  <c r="AR1" i="17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2" i="13" l="1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G34" i="13" l="1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>
  <authors>
    <author>FAN</author>
    <author>fan</author>
  </authors>
  <commentList>
    <comment ref="D1" authorId="0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>
  <authors>
    <author>fan</author>
    <author>FAN</author>
    <author>HP</author>
  </authors>
  <commentList>
    <comment ref="F1" authorId="0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3" authorId="0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4" authorId="1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5" authorId="0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6" authorId="1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4" authorId="0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9" authorId="1">
      <text>
        <r>
          <rPr>
            <sz val="9"/>
            <color indexed="81"/>
            <rFont val="Tahoma"/>
            <family val="2"/>
          </rPr>
          <t>Runde ca. 5,7 km; 70 Hm; 15 Min (In/Out: 2,56 km)
1R: 8,26 km; 70 Hm
2R: 13,96 km; 140 Hm
3R: 19,66 km; 210 Hm
4R: 25,36 km; 280 Hm
5R: 31,06 km; 350 Hm
6R: 36,76 km; 420 Hm</t>
        </r>
      </text>
    </comment>
    <comment ref="A41" authorId="1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>
  <authors>
    <author>fan</author>
    <author>FAN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>
  <authors>
    <author>FAN</author>
    <author>fan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Marathon, 27.04.2008
optimale Bedingungen</t>
        </r>
      </text>
    </comment>
    <comment ref="E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Einzelzeitfahren
Kühl ca. 10 °C, etwas Regen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Metzgerei Weckbacher Straße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Gymnasium Miltenberg</t>
        </r>
      </text>
    </comment>
  </commentList>
</comments>
</file>

<file path=xl/comments13.xml><?xml version="1.0" encoding="utf-8"?>
<comments xmlns="http://schemas.openxmlformats.org/spreadsheetml/2006/main">
  <authors>
    <author>FAN</author>
    <author>fan</author>
  </authors>
  <commentList>
    <comment ref="L1" authorId="0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>
  <authors>
    <author>FAN</author>
    <author>fan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>
  <authors>
    <author>FAN</author>
    <author>fan</author>
    <author>HP</author>
  </authors>
  <commentList>
    <comment ref="A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>
  <authors>
    <author>fan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>
  <authors>
    <author>fan</author>
    <author>FAN</author>
  </authors>
  <commentList>
    <comment ref="V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>
  <authors>
    <author>FAN</author>
    <author>fan</author>
    <author>HP</author>
  </authors>
  <commentList>
    <comment ref="I1" authorId="0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 (2 wären besser)</t>
        </r>
      </text>
    </comment>
    <comment ref="G3" authorId="2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>
  <authors>
    <author>fan</author>
    <author>HP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>
  <authors>
    <author>HP</author>
    <author>fan</author>
  </authors>
  <commentList>
    <comment ref="V1" authorId="0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>
  <authors>
    <author>fan</author>
  </authors>
  <commentList>
    <comment ref="U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O22" authorId="0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O34" authorId="0">
      <text>
        <r>
          <rPr>
            <sz val="9"/>
            <color indexed="81"/>
            <rFont val="Tahoma"/>
            <charset val="1"/>
          </rPr>
          <t>vor 21. frühester Abend: 16:22 (ca. 4-9 Tage vorher)</t>
        </r>
      </text>
    </comment>
    <comment ref="U3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>
  <authors>
    <author>fan</author>
    <author>HP</author>
  </authors>
  <commentList>
    <comment ref="A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 * B469-Runde
1 * Apfelstraße</t>
        </r>
      </text>
    </comment>
    <comment ref="I8" authorId="0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E9" authorId="0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Promilleweg, Weinlehrpfad, Unterer Steinmauerweg (170 max), Steinbruch &amp; retour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>
      <text>
        <r>
          <rPr>
            <sz val="9"/>
            <color indexed="81"/>
            <rFont val="Tahoma"/>
            <charset val="1"/>
          </rPr>
          <t>Ab Kolping</t>
        </r>
      </text>
    </comment>
    <comment ref="E13" authorId="1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Alter Friedhof, Wende</t>
        </r>
      </text>
    </comment>
    <comment ref="E15" authorId="0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I16" authorId="0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Weilbach, Gotthardsweg &amp; Retour</t>
        </r>
      </text>
    </comment>
    <comment ref="E17" authorId="0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SH-Trail revers bis 2. Weg
"Runde" ab Parkplatz: 100 Hm</t>
        </r>
      </text>
    </comment>
    <comment ref="I18" authorId="1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 Großheubach zu viel Verkehr nach Angelhütte: Kreisel, Frankenring, Steigeweg bis Teer-Ende &amp; retour</t>
        </r>
      </text>
    </comment>
    <comment ref="Q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 grün wie möglich: Holzbrücke bis Löschwasserentnahme
Vernünftig: 13,5; 60</t>
        </r>
      </text>
    </comment>
    <comment ref="E20" authorId="1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E22" authorId="1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3" authorId="0">
      <text>
        <r>
          <rPr>
            <sz val="9"/>
            <color indexed="81"/>
            <rFont val="Tahoma"/>
            <charset val="1"/>
          </rPr>
          <t>Jogging-Runde</t>
        </r>
      </text>
    </comment>
    <comment ref="Q24" authorId="1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216 max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5" authorId="0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190 max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E27" authorId="0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E29" authorId="0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I30" authorId="0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4" authorId="0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1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E3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Buchen erste Kreuzung</t>
        </r>
      </text>
    </comment>
  </commentList>
</comments>
</file>

<file path=xl/comments5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1" authorId="0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2" authorId="0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3" authorId="0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4" authorId="1">
      <text>
        <r>
          <rPr>
            <sz val="9"/>
            <color indexed="81"/>
            <rFont val="Tahoma"/>
            <family val="2"/>
          </rPr>
          <t xml:space="preserve">Weilbach, Amorbach, Kirchzell, Ottorfszell, Ernsttal, Waldleiningen,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>, Vielbrunn, Laudenbach, Kleinheubach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5" authorId="1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[437 Hm Differenz],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>
  <authors>
    <author>FAN</author>
    <author>fan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>
  <authors>
    <author>fan</author>
    <author>HP</author>
  </authors>
  <commentList>
    <comment ref="G1" authorId="0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3" authorId="1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4" authorId="1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5" authorId="1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  <comment ref="A6" authorId="1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</commentList>
</comments>
</file>

<file path=xl/sharedStrings.xml><?xml version="1.0" encoding="utf-8"?>
<sst xmlns="http://schemas.openxmlformats.org/spreadsheetml/2006/main" count="2929" uniqueCount="956">
  <si>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</si>
  <si>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</si>
  <si>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</si>
  <si>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</si>
  <si>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</si>
  <si>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</si>
  <si>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</si>
  <si>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</si>
  <si>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</si>
  <si>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</si>
  <si>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</si>
  <si>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</si>
  <si>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</si>
  <si>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</si>
  <si>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</si>
  <si>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</si>
  <si>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</si>
  <si>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</si>
  <si>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</si>
  <si>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</si>
  <si>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</si>
  <si>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</si>
  <si>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</si>
  <si>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</si>
  <si>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</si>
  <si>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</si>
  <si>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</si>
  <si>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</si>
  <si>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</si>
  <si>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</si>
  <si>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</si>
  <si>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</si>
  <si>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</si>
  <si>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</si>
  <si>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</si>
  <si>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</si>
  <si>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</si>
  <si>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</si>
  <si>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</si>
  <si>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</si>
  <si>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</si>
  <si>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</si>
  <si>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</si>
  <si>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</si>
  <si>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</si>
  <si>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</si>
  <si>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</si>
  <si>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</si>
  <si>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</si>
  <si>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</si>
  <si>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</si>
  <si>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</si>
  <si>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</si>
  <si>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</si>
  <si>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</si>
  <si>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</si>
  <si>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</si>
  <si>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</si>
  <si>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</si>
  <si>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</si>
  <si>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</si>
  <si>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</si>
  <si>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</si>
  <si>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</si>
  <si>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</si>
  <si>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</si>
  <si>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</si>
  <si>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</si>
  <si>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</si>
  <si>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</si>
  <si>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</si>
  <si>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</si>
  <si>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</si>
  <si>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</si>
  <si>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</si>
  <si>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</si>
  <si>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Rüdenau * 4</t>
  </si>
  <si>
    <t>Rüdenau * 3</t>
  </si>
  <si>
    <t>Rüdenau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</si>
  <si>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</si>
  <si>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</si>
  <si>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</si>
  <si>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</si>
  <si>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</si>
  <si>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</si>
  <si>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</si>
  <si>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</si>
  <si>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</si>
  <si>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</si>
  <si>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</si>
  <si>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</si>
  <si>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</si>
  <si>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</si>
  <si>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</si>
  <si>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</si>
  <si>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</si>
  <si>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</si>
  <si>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</si>
  <si>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</si>
  <si>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</si>
  <si>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</si>
  <si>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</si>
  <si>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</si>
  <si>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</si>
  <si>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</si>
  <si>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</si>
  <si>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</si>
  <si>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</si>
  <si>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</si>
  <si>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</si>
  <si>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</si>
  <si>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</si>
  <si>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</si>
  <si>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</si>
  <si>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</si>
  <si>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</si>
  <si>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</si>
  <si>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</si>
  <si>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</si>
  <si>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</si>
  <si>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</si>
  <si>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</si>
  <si>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</si>
  <si>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</si>
  <si>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</si>
  <si>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</si>
  <si>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</si>
  <si>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</si>
  <si>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</si>
  <si>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</si>
  <si>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</si>
  <si>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</si>
  <si>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</si>
  <si>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</si>
  <si>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</si>
  <si>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</si>
  <si>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</si>
  <si>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</si>
  <si>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</si>
  <si>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</si>
  <si>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</si>
  <si>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</si>
  <si>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</si>
  <si>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</si>
  <si>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</si>
  <si>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</si>
  <si>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</si>
  <si>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</si>
  <si>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</si>
  <si>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</si>
  <si>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</si>
  <si>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</si>
  <si>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</si>
  <si>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</si>
  <si>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</si>
  <si>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</si>
  <si>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</si>
  <si>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Rüdenau * 5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</si>
  <si>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</si>
  <si>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</si>
  <si>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</si>
  <si>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</si>
  <si>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</si>
  <si>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</si>
  <si>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</si>
  <si>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</si>
  <si>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</si>
  <si>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</si>
  <si>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</si>
  <si>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</si>
  <si>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</si>
  <si>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</si>
  <si>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</si>
  <si>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</si>
  <si>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</si>
  <si>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</si>
  <si>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</si>
  <si>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</si>
  <si>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</si>
  <si>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</si>
  <si>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</si>
  <si>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</si>
  <si>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</si>
  <si>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</si>
  <si>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</si>
  <si>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</si>
  <si>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</si>
  <si>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</si>
  <si>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</si>
  <si>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</si>
  <si>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</si>
  <si>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</si>
  <si>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</si>
  <si>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</si>
  <si>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</si>
  <si>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</si>
  <si>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</si>
  <si>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</si>
  <si>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</si>
  <si>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</si>
  <si>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</si>
  <si>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</si>
  <si>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</si>
  <si>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</si>
  <si>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</si>
  <si>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</si>
  <si>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</si>
  <si>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</si>
  <si>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</si>
  <si>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</si>
  <si>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</si>
  <si>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</si>
  <si>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</si>
  <si>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</si>
  <si>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</si>
  <si>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</si>
  <si>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</si>
  <si>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</si>
  <si>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</si>
  <si>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</si>
  <si>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</si>
  <si>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</si>
  <si>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</si>
  <si>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</si>
  <si>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</si>
  <si>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</si>
  <si>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</si>
  <si>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</si>
  <si>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</si>
  <si>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</si>
  <si>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</si>
  <si>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</si>
  <si>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</si>
  <si>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</si>
  <si>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</si>
  <si>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Rüdenau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</si>
  <si>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</si>
  <si>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</si>
  <si>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</si>
  <si>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</si>
  <si>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</si>
  <si>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</si>
  <si>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</si>
  <si>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</si>
  <si>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</si>
  <si>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</si>
  <si>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</si>
  <si>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</si>
  <si>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</si>
  <si>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</si>
  <si>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</si>
  <si>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</si>
  <si>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</si>
  <si>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</si>
  <si>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</si>
  <si>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</si>
  <si>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</si>
  <si>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</si>
  <si>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</si>
  <si>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</si>
  <si>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</si>
  <si>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</si>
  <si>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</si>
  <si>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</si>
  <si>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</si>
  <si>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</si>
  <si>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</si>
  <si>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</si>
  <si>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</si>
  <si>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</si>
  <si>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</si>
  <si>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</si>
  <si>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</si>
  <si>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</si>
  <si>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</si>
  <si>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</si>
  <si>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</si>
  <si>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</si>
  <si>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</si>
  <si>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</si>
  <si>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</si>
  <si>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</si>
  <si>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</si>
  <si>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</si>
  <si>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</si>
  <si>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</si>
  <si>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</si>
  <si>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</si>
  <si>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</si>
  <si>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</si>
  <si>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</si>
  <si>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</si>
  <si>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</si>
  <si>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</si>
  <si>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</si>
  <si>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</si>
  <si>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</si>
  <si>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21.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</si>
  <si>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</si>
  <si>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</si>
  <si>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</si>
  <si>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</si>
  <si>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</si>
  <si>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</si>
  <si>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</si>
  <si>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</si>
  <si>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</si>
  <si>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</si>
  <si>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</si>
  <si>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</si>
  <si>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</si>
  <si>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</si>
  <si>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</si>
  <si>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</si>
  <si>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</si>
  <si>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</si>
  <si>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</si>
  <si>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</si>
  <si>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</si>
  <si>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</si>
  <si>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</si>
  <si>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</si>
  <si>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</si>
  <si>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</si>
  <si>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</si>
  <si>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</si>
  <si>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</si>
  <si>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</si>
  <si>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</si>
  <si>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</si>
  <si>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</si>
  <si>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</si>
  <si>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</si>
  <si>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</si>
  <si>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</si>
  <si>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</si>
  <si>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</si>
  <si>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</si>
  <si>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</si>
  <si>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</si>
  <si>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</si>
  <si>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</si>
  <si>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</si>
  <si>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</si>
  <si>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</si>
  <si>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</si>
  <si>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</si>
  <si>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</si>
  <si>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</si>
  <si>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</si>
  <si>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</si>
  <si>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</si>
  <si>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</si>
  <si>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</si>
  <si>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</si>
  <si>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</si>
  <si>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</si>
  <si>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</si>
  <si>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</si>
  <si>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</si>
  <si>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</si>
  <si>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</si>
  <si>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</si>
  <si>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</si>
  <si>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</si>
  <si>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</si>
  <si>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</si>
  <si>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</si>
  <si>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</si>
  <si>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</si>
  <si>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</si>
  <si>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</si>
  <si>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</si>
  <si>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</si>
  <si>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</si>
  <si>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</si>
  <si>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</si>
  <si>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</si>
  <si>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</si>
  <si>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</si>
  <si>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</si>
  <si>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</si>
  <si>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</si>
  <si>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</si>
  <si>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</si>
  <si>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</si>
  <si>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</si>
  <si>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</si>
  <si>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</si>
  <si>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</si>
  <si>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</si>
  <si>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</si>
  <si>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</si>
  <si>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</si>
  <si>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</si>
  <si>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</si>
  <si>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</si>
  <si>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</si>
  <si>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</si>
  <si>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</si>
  <si>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</si>
  <si>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</si>
  <si>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</si>
  <si>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</si>
  <si>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</si>
  <si>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</si>
  <si>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</si>
  <si>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</si>
  <si>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</si>
  <si>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</si>
  <si>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</si>
  <si>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</si>
  <si>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</si>
  <si>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</si>
  <si>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</si>
  <si>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</si>
  <si>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</si>
  <si>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</si>
  <si>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</si>
  <si>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</si>
  <si>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</si>
  <si>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</si>
  <si>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</si>
  <si>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</si>
  <si>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</si>
  <si>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</si>
  <si>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</si>
  <si>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</si>
  <si>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</si>
  <si>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</si>
  <si>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</si>
  <si>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</si>
  <si>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</si>
  <si>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</si>
  <si>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</si>
  <si>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</si>
  <si>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</si>
  <si>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</si>
  <si>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</si>
  <si>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</si>
  <si>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</si>
  <si>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</si>
  <si>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</si>
  <si>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</si>
  <si>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</si>
  <si>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</si>
  <si>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</si>
  <si>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</si>
  <si>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</si>
  <si>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</si>
  <si>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</si>
  <si>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</si>
  <si>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</si>
  <si>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</si>
  <si>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</si>
  <si>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</si>
  <si>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</si>
  <si>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</si>
  <si>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</si>
  <si>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</si>
  <si>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</si>
  <si>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</si>
  <si>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</si>
  <si>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</si>
  <si>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</si>
  <si>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</si>
  <si>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</si>
  <si>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</si>
  <si>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</si>
  <si>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</si>
  <si>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</si>
  <si>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</si>
  <si>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</si>
  <si>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</si>
  <si>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</si>
  <si>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</si>
  <si>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</si>
  <si>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</si>
  <si>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</si>
  <si>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</si>
  <si>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</si>
  <si>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Rüdenau * 6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</si>
  <si>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</si>
  <si>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</si>
  <si>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</si>
  <si>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</si>
  <si>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</si>
  <si>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</si>
  <si>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</si>
  <si>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</si>
  <si>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</si>
  <si>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</si>
  <si>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</si>
  <si>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</si>
  <si>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</si>
  <si>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</si>
  <si>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</si>
  <si>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</si>
  <si>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</si>
  <si>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</si>
  <si>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</si>
  <si>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</si>
  <si>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</si>
  <si>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</si>
  <si>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</si>
  <si>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</si>
  <si>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</si>
  <si>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</si>
  <si>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</si>
  <si>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</si>
  <si>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</si>
  <si>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</si>
  <si>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</si>
  <si>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</si>
  <si>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</si>
  <si>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</si>
  <si>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</si>
  <si>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</si>
  <si>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</si>
  <si>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</si>
  <si>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</si>
  <si>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</si>
  <si>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</si>
  <si>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</si>
  <si>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</si>
  <si>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</si>
  <si>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</si>
  <si>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</si>
  <si>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</si>
  <si>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</si>
  <si>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</si>
  <si>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</si>
  <si>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</si>
  <si>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</si>
  <si>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</si>
  <si>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</si>
  <si>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</si>
  <si>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</si>
  <si>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</si>
  <si>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</si>
  <si>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</si>
  <si>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</si>
  <si>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</si>
  <si>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</si>
  <si>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</si>
  <si>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</si>
  <si>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</si>
  <si>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</si>
  <si>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</si>
  <si>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</si>
  <si>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</si>
  <si>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</si>
  <si>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</si>
  <si>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</si>
  <si>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</si>
  <si>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</si>
  <si>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</si>
  <si>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</si>
  <si>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</si>
  <si>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</si>
  <si>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</si>
  <si>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</si>
  <si>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</si>
  <si>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</si>
  <si>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</si>
  <si>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</si>
  <si>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</si>
  <si>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</si>
  <si>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</si>
  <si>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</si>
  <si>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</si>
  <si>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</si>
  <si>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</si>
  <si>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</si>
  <si>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</si>
  <si>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</si>
  <si>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</si>
  <si>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</si>
  <si>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</si>
  <si>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</si>
  <si>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</si>
  <si>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</si>
  <si>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</si>
  <si>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</si>
  <si>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</si>
  <si>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</si>
  <si>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</si>
  <si>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</si>
  <si>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</si>
  <si>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</si>
  <si>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</si>
  <si>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</si>
  <si>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</si>
  <si>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</si>
  <si>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</si>
  <si>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</si>
  <si>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</si>
  <si>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</si>
  <si>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</si>
  <si>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</si>
  <si>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</si>
  <si>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</si>
  <si>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</si>
  <si>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</si>
  <si>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</si>
  <si>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</si>
  <si>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</si>
  <si>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</si>
  <si>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</si>
  <si>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</si>
  <si>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</si>
  <si>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</si>
  <si>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</si>
  <si>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</si>
  <si>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</si>
  <si>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</si>
  <si>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</si>
  <si>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</si>
  <si>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</si>
  <si>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</si>
  <si>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</si>
  <si>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</si>
  <si>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</si>
  <si>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</si>
  <si>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</si>
  <si>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</si>
  <si>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</si>
  <si>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</si>
  <si>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</si>
  <si>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</si>
  <si>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</si>
  <si>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</si>
  <si>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</si>
  <si>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</si>
  <si>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</si>
  <si>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</si>
  <si>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</si>
  <si>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</si>
  <si>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</si>
  <si>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</si>
  <si>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</si>
  <si>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</si>
  <si>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</si>
  <si>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</si>
  <si>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</si>
  <si>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</si>
  <si>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</si>
  <si>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</si>
  <si>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</si>
  <si>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</si>
  <si>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</si>
  <si>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</si>
  <si>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</si>
  <si>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</si>
  <si>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</si>
  <si>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</si>
  <si>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</si>
  <si>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</si>
  <si>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</si>
  <si>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</si>
  <si>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</si>
  <si>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</si>
  <si>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</si>
  <si>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</si>
  <si>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</si>
  <si>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</si>
  <si>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</si>
  <si>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</si>
  <si>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</si>
  <si>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</si>
  <si>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</si>
  <si>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</si>
  <si>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</si>
  <si>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</si>
  <si>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</si>
  <si>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</si>
  <si>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</si>
  <si>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</si>
  <si>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</si>
  <si>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</si>
  <si>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</si>
  <si>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</si>
  <si>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</si>
  <si>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</si>
  <si>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</si>
  <si>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</si>
  <si>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</si>
  <si>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</si>
  <si>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</si>
  <si>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</si>
  <si>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</si>
  <si>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</si>
  <si>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</si>
  <si>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</si>
  <si>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B496</t>
  </si>
  <si>
    <t>Alter</t>
  </si>
  <si>
    <t>Friedhof</t>
  </si>
  <si>
    <t>Mühl</t>
  </si>
  <si>
    <t>Rainweg</t>
  </si>
  <si>
    <t>Hoch</t>
  </si>
  <si>
    <t>Heune</t>
  </si>
  <si>
    <t>Bahn</t>
  </si>
  <si>
    <t>Warte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</si>
  <si>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</si>
  <si>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</si>
  <si>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</si>
  <si>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</si>
  <si>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</si>
  <si>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</si>
  <si>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</si>
  <si>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</si>
  <si>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</si>
  <si>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</si>
  <si>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</si>
  <si>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</si>
  <si>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</si>
  <si>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</si>
  <si>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</si>
  <si>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</si>
  <si>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</si>
  <si>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</si>
  <si>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</si>
  <si>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</si>
  <si>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</si>
  <si>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</si>
  <si>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</si>
  <si>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</si>
  <si>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</si>
  <si>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</si>
  <si>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</si>
  <si>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</si>
  <si>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</si>
  <si>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</si>
  <si>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</si>
  <si>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</si>
  <si>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</si>
  <si>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</si>
  <si>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</si>
  <si>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</si>
  <si>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</si>
  <si>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</si>
  <si>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</si>
  <si>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</si>
  <si>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</si>
  <si>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</si>
  <si>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</si>
  <si>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</si>
  <si>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</si>
  <si>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</si>
  <si>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</si>
  <si>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</si>
  <si>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</si>
  <si>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</si>
  <si>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</si>
  <si>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</si>
  <si>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</si>
  <si>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</si>
  <si>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</si>
  <si>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</si>
  <si>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</si>
  <si>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</si>
  <si>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</si>
  <si>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</si>
  <si>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</si>
  <si>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</si>
  <si>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</si>
  <si>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</si>
  <si>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</si>
  <si>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</si>
  <si>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</si>
  <si>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</si>
  <si>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</si>
  <si>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</si>
  <si>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</si>
  <si>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</si>
  <si>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</si>
  <si>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</si>
  <si>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</si>
  <si>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</si>
  <si>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</si>
  <si>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</si>
  <si>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</si>
  <si>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</si>
  <si>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</si>
  <si>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</si>
  <si>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</si>
  <si>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</si>
  <si>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</si>
  <si>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</si>
  <si>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</si>
  <si>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</si>
  <si>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</si>
  <si>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</si>
  <si>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</si>
  <si>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</si>
  <si>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</si>
  <si>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</si>
  <si>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GH-MrVoll-Steigeweg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</si>
  <si>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</si>
  <si>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</si>
  <si>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</si>
  <si>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</si>
  <si>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</si>
  <si>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</si>
  <si>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</si>
  <si>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</si>
  <si>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</si>
  <si>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</si>
  <si>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</si>
  <si>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</si>
  <si>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</si>
  <si>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</si>
  <si>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</si>
  <si>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</si>
  <si>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</si>
  <si>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</si>
  <si>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</si>
  <si>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</si>
  <si>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</si>
  <si>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</si>
  <si>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</si>
  <si>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</si>
  <si>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</si>
  <si>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</si>
  <si>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</si>
  <si>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</si>
  <si>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</si>
  <si>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</si>
  <si>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</si>
  <si>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</si>
  <si>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</si>
  <si>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</si>
  <si>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</si>
  <si>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</si>
  <si>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</si>
  <si>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</si>
  <si>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</si>
  <si>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</si>
  <si>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</si>
  <si>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2 Runden und 1 Apfel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</si>
  <si>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</si>
  <si>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</si>
  <si>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</si>
  <si>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</si>
  <si>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</si>
  <si>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</si>
  <si>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</si>
  <si>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</si>
  <si>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</si>
  <si>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</si>
  <si>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</si>
  <si>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</si>
  <si>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SH-Revers II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</si>
  <si>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</si>
  <si>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</si>
  <si>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</si>
  <si>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</si>
  <si>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</si>
  <si>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</si>
  <si>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</si>
  <si>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</si>
  <si>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</si>
  <si>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</si>
  <si>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</si>
  <si>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</si>
  <si>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</si>
  <si>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</si>
  <si>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</si>
  <si>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</si>
  <si>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</si>
  <si>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</si>
  <si>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</si>
  <si>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Park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</si>
  <si>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</si>
  <si>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</si>
  <si>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</si>
  <si>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</si>
  <si>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</si>
  <si>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</si>
  <si>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</si>
  <si>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</si>
  <si>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</si>
  <si>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</si>
  <si>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</si>
  <si>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</si>
  <si>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</si>
  <si>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</si>
  <si>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</si>
  <si>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</si>
  <si>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</si>
  <si>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</si>
  <si>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</si>
  <si>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</si>
  <si>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</si>
  <si>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</si>
  <si>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</si>
  <si>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</si>
  <si>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</si>
  <si>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</si>
  <si>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</si>
  <si>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</si>
  <si>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</si>
  <si>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</si>
  <si>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</si>
  <si>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</si>
  <si>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</si>
  <si>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</si>
  <si>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</si>
  <si>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</si>
  <si>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</si>
  <si>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</si>
  <si>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</si>
  <si>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</si>
  <si>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</si>
  <si>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</si>
  <si>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</si>
  <si>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</si>
  <si>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</si>
  <si>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</si>
  <si>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</si>
  <si>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</si>
  <si>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</si>
  <si>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</si>
  <si>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</si>
  <si>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</si>
  <si>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</si>
  <si>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</si>
  <si>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</si>
  <si>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</si>
  <si>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</si>
  <si>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</si>
  <si>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</si>
  <si>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</si>
  <si>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</si>
  <si>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</si>
  <si>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</si>
  <si>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</si>
  <si>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</si>
  <si>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</si>
  <si>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</si>
  <si>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</si>
  <si>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Odenwaldmainkreis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</si>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</sst>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69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14" fontId="0" fillId="0" borderId="20" xfId="0" applyNumberFormat="1" applyBorder="1"/>
    <xf numFmtId="14" fontId="0" fillId="0" borderId="14" xfId="0" applyNumberFormat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14" fontId="0" fillId="0" borderId="0" xfId="0" applyNumberFormat="1"/>
  </cellXfs>
  <cellStyles count="5">
    <cellStyle name="Ausgabe" xfId="4" builtinId="21"/>
    <cellStyle name="Eingabe" xfId="3" builtinId="20"/>
    <cellStyle name="Hyperlink" xfId="1" builtinId="8"/>
    <cellStyle name="Standard" xfId="0" builtinId="0"/>
    <cellStyle name="Standard 2" xfId="2"/>
  </cellStyles>
  <dxfs count="18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/>
      </font>
    </dxf>
    <dxf>
      <font>
        <b/>
        <i val="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5218304"/>
        <c:axId val="325219840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5221376"/>
        <c:axId val="325239552"/>
      </c:areaChart>
      <c:catAx>
        <c:axId val="3252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521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219840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5218304"/>
        <c:crosses val="autoZero"/>
        <c:crossBetween val="midCat"/>
        <c:majorUnit val="100"/>
        <c:minorUnit val="50"/>
      </c:valAx>
      <c:catAx>
        <c:axId val="325221376"/>
        <c:scaling>
          <c:orientation val="minMax"/>
        </c:scaling>
        <c:delete val="1"/>
        <c:axPos val="b"/>
        <c:majorTickMark val="out"/>
        <c:minorTickMark val="none"/>
        <c:tickLblPos val="none"/>
        <c:crossAx val="325239552"/>
        <c:crosses val="autoZero"/>
        <c:auto val="1"/>
        <c:lblAlgn val="ctr"/>
        <c:lblOffset val="100"/>
        <c:noMultiLvlLbl val="0"/>
      </c:catAx>
      <c:valAx>
        <c:axId val="325239552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5221376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5101440"/>
        <c:axId val="325102976"/>
      </c:areaChart>
      <c:catAx>
        <c:axId val="3251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510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10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5101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227565568"/>
        <c:axId val="227567104"/>
      </c:areaChart>
      <c:catAx>
        <c:axId val="2275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27567104"/>
        <c:crosses val="autoZero"/>
        <c:auto val="1"/>
        <c:lblAlgn val="ctr"/>
        <c:lblOffset val="100"/>
        <c:tickMarkSkip val="1"/>
        <c:noMultiLvlLbl val="0"/>
      </c:catAx>
      <c:valAx>
        <c:axId val="22756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27565568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comments" Target="../comments12.x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vmlDrawing" Target="../drawings/vmlDrawing12.vml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26" Type="http://schemas.openxmlformats.org/officeDocument/2006/relationships/hyperlink" Target="http://www.photoshop.com/accounts/dde9a78a590842e58bcf1fe233f8eff1/px-assets/ea5aa46d9a534c869ff1be306c1a6c62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21" Type="http://schemas.openxmlformats.org/officeDocument/2006/relationships/hyperlink" Target="http://de.wikipedia.org/wiki/Tremalzo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76" Type="http://schemas.openxmlformats.org/officeDocument/2006/relationships/hyperlink" Target="http://static.panoramio.com/photos/original/9234323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16" Type="http://schemas.openxmlformats.org/officeDocument/2006/relationships/hyperlink" Target="http://www.photoshop.com/accounts/dde9a78a590842e58bcf1fe233f8eff1/px-assets/669795a4ffda4585ad5e89cd2183596e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11" Type="http://schemas.openxmlformats.org/officeDocument/2006/relationships/hyperlink" Target="http://de.wikipedia.org/wiki/Mariazell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66" Type="http://schemas.openxmlformats.org/officeDocument/2006/relationships/hyperlink" Target="http://static.panoramio.com/photos/original/92343159.jpg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87" Type="http://schemas.openxmlformats.org/officeDocument/2006/relationships/hyperlink" Target="http://static.panoramio.com/photos/original/92343212.jpg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90" Type="http://schemas.openxmlformats.org/officeDocument/2006/relationships/vmlDrawing" Target="../drawings/vmlDrawing15.vml"/><Relationship Id="rId19" Type="http://schemas.openxmlformats.org/officeDocument/2006/relationships/hyperlink" Target="http://de.wikipedia.org/wiki/Pico_de_las_Nieves" TargetMode="Externa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243</v>
      </c>
      <c r="D1" s="76" t="s">
        <v>2</v>
      </c>
      <c r="E1" s="79" t="s">
        <v>242</v>
      </c>
      <c r="F1" s="76" t="s">
        <v>24</v>
      </c>
      <c r="G1" s="368" t="s">
        <v>1</v>
      </c>
      <c r="H1" s="24" t="s">
        <v>3</v>
      </c>
      <c r="I1" s="79" t="s">
        <v>22</v>
      </c>
      <c r="J1" s="157" t="s">
        <v>87</v>
      </c>
      <c r="K1" s="158" t="s">
        <v>249</v>
      </c>
      <c r="L1" s="158" t="s">
        <v>250</v>
      </c>
      <c r="M1" s="158" t="s">
        <v>251</v>
      </c>
      <c r="N1" s="158" t="s">
        <v>252</v>
      </c>
      <c r="O1" s="159" t="s">
        <v>211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92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307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92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93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446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399</v>
      </c>
      <c r="I5" s="18">
        <f t="shared" si="0"/>
        <v>2.2324246771879483E-2</v>
      </c>
      <c r="J5" s="227" t="s">
        <v>92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92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536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92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466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92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153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92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688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646</v>
      </c>
      <c r="I10" s="18">
        <f t="shared" si="0"/>
        <v>2.4758220502901353E-2</v>
      </c>
      <c r="J10" s="227" t="s">
        <v>92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592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92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195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92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618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399</v>
      </c>
      <c r="I13" s="18">
        <f t="shared" si="0"/>
        <v>2.4015009380863036E-2</v>
      </c>
      <c r="J13" s="227" t="s">
        <v>92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770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92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835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646</v>
      </c>
      <c r="I15" s="18">
        <f t="shared" si="0"/>
        <v>2.170686456400742E-2</v>
      </c>
      <c r="J15" s="227" t="s">
        <v>92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93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92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255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92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93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92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92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162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92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92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161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93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92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165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92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92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530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92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108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92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832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646</v>
      </c>
      <c r="I30" s="18">
        <f t="shared" si="0"/>
        <v>1.6818181818181819E-2</v>
      </c>
      <c r="J30" s="227" t="s">
        <v>92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183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92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92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92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92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93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92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166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93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180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92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471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93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177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92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93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615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93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654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646</v>
      </c>
      <c r="I43" s="18">
        <f t="shared" si="0"/>
        <v>2.7132867132867132E-2</v>
      </c>
      <c r="J43" s="227" t="s">
        <v>92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679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646</v>
      </c>
      <c r="I44" s="18">
        <f t="shared" si="0"/>
        <v>1.4011627906976744E-2</v>
      </c>
      <c r="J44" s="227" t="s">
        <v>93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ref="A2:O44">
    <sortCondition descending="1" ref="G1"/>
  </sortState>
  <phoneticPr fontId="0" type="noConversion"/>
  <conditionalFormatting sqref="E1:E1048576">
    <cfRule type="cellIs" dxfId="1820" priority="155" stopIfTrue="1" operator="between">
      <formula>0</formula>
      <formula>19.99</formula>
    </cfRule>
    <cfRule type="cellIs" dxfId="1819" priority="156" stopIfTrue="1" operator="between">
      <formula>20</formula>
      <formula>24.99</formula>
    </cfRule>
    <cfRule type="cellIs" dxfId="1818" priority="157" stopIfTrue="1" operator="between">
      <formula>25</formula>
      <formula>99.99</formula>
    </cfRule>
  </conditionalFormatting>
  <conditionalFormatting sqref="I1:I1048576">
    <cfRule type="cellIs" dxfId="1817" priority="149" stopIfTrue="1" operator="between">
      <formula>0</formula>
      <formula>0.0199</formula>
    </cfRule>
    <cfRule type="cellIs" dxfId="1816" priority="150" stopIfTrue="1" operator="between">
      <formula>0.02</formula>
      <formula>0.0399</formula>
    </cfRule>
    <cfRule type="cellIs" dxfId="1815" priority="151" stopIfTrue="1" operator="between">
      <formula>0.04</formula>
      <formula>0.9999</formula>
    </cfRule>
  </conditionalFormatting>
  <conditionalFormatting sqref="K1:N1048576">
    <cfRule type="cellIs" dxfId="1814" priority="89" operator="equal">
      <formula>1</formula>
    </cfRule>
    <cfRule type="cellIs" dxfId="1813" priority="90" operator="equal">
      <formula>2</formula>
    </cfRule>
    <cfRule type="cellIs" dxfId="1812" priority="91" operator="equal">
      <formula>3</formula>
    </cfRule>
  </conditionalFormatting>
  <conditionalFormatting sqref="J1:J1048576">
    <cfRule type="cellIs" dxfId="1811" priority="51" stopIfTrue="1" operator="equal">
      <formula>"Hunsrück"</formula>
    </cfRule>
    <cfRule type="cellIs" dxfId="1810" priority="52" stopIfTrue="1" operator="equal">
      <formula>"Fränkische Alb"</formula>
    </cfRule>
    <cfRule type="cellIs" dxfId="1809" priority="53" stopIfTrue="1" operator="equal">
      <formula>"Bayerischer Wald"</formula>
    </cfRule>
    <cfRule type="cellIs" dxfId="1808" priority="54" stopIfTrue="1" operator="equal">
      <formula>"Harz"</formula>
    </cfRule>
    <cfRule type="cellIs" dxfId="1807" priority="55" stopIfTrue="1" operator="equal">
      <formula>"Fichtelgebirge"</formula>
    </cfRule>
    <cfRule type="cellIs" dxfId="1806" priority="56" stopIfTrue="1" operator="equal">
      <formula>"Frankenwald"</formula>
    </cfRule>
    <cfRule type="cellIs" dxfId="1805" priority="57" stopIfTrue="1" operator="equal">
      <formula>"Thüringer Wald"</formula>
    </cfRule>
    <cfRule type="cellIs" dxfId="1804" priority="58" stopIfTrue="1" operator="equal">
      <formula>"Rothaargebirge"</formula>
    </cfRule>
    <cfRule type="cellIs" dxfId="1803" priority="59" stopIfTrue="1" operator="equal">
      <formula>"Schwäbische Alb"</formula>
    </cfRule>
    <cfRule type="cellIs" dxfId="1802" priority="60" stopIfTrue="1" operator="equal">
      <formula>"Alpen"</formula>
    </cfRule>
    <cfRule type="cellIs" dxfId="1801" priority="61" stopIfTrue="1" operator="equal">
      <formula>"Pfalz"</formula>
    </cfRule>
    <cfRule type="cellIs" dxfId="1800" priority="62" stopIfTrue="1" operator="equal">
      <formula>"Schwarzwald"</formula>
    </cfRule>
    <cfRule type="cellIs" dxfId="1799" priority="63" stopIfTrue="1" operator="equal">
      <formula>"Vogelsberg"</formula>
    </cfRule>
    <cfRule type="cellIs" dxfId="1798" priority="64" stopIfTrue="1" operator="equal">
      <formula>"Rhön"</formula>
    </cfRule>
    <cfRule type="cellIs" dxfId="1797" priority="65" stopIfTrue="1" operator="equal">
      <formula>"Schwarzwald"</formula>
    </cfRule>
    <cfRule type="cellIs" dxfId="1796" priority="66" stopIfTrue="1" operator="equal">
      <formula>"Taunus"</formula>
    </cfRule>
    <cfRule type="cellIs" dxfId="1795" priority="67" stopIfTrue="1" operator="equal">
      <formula>"Spessart"</formula>
    </cfRule>
    <cfRule type="cellIs" dxfId="1794" priority="68" stopIfTrue="1" operator="equal">
      <formula>"Odenwald"</formula>
    </cfRule>
  </conditionalFormatting>
  <conditionalFormatting sqref="B1:B1048576">
    <cfRule type="cellIs" dxfId="1793" priority="34" stopIfTrue="1" operator="between">
      <formula>0</formula>
      <formula>0.041666665</formula>
    </cfRule>
    <cfRule type="cellIs" dxfId="1792" priority="35" stopIfTrue="1" operator="between">
      <formula>0.0416666666666667</formula>
      <formula>0.124999884259259</formula>
    </cfRule>
    <cfRule type="cellIs" dxfId="1791" priority="36" stopIfTrue="1" operator="between">
      <formula>0.125</formula>
      <formula>0.166666550925926</formula>
    </cfRule>
    <cfRule type="cellIs" dxfId="1790" priority="37" stopIfTrue="1" operator="between">
      <formula>0.0833333333333333</formula>
      <formula>0.208333217592593</formula>
    </cfRule>
    <cfRule type="cellIs" dxfId="1789" priority="38" stopIfTrue="1" operator="between">
      <formula>0.208333333333333</formula>
      <formula>4.16666655092593</formula>
    </cfRule>
  </conditionalFormatting>
  <conditionalFormatting sqref="G1:G1048576">
    <cfRule type="cellIs" dxfId="1788" priority="28" stopIfTrue="1" operator="between">
      <formula>0</formula>
      <formula>399.99</formula>
    </cfRule>
    <cfRule type="cellIs" dxfId="1787" priority="29" stopIfTrue="1" operator="between">
      <formula>400</formula>
      <formula>449.99</formula>
    </cfRule>
    <cfRule type="cellIs" dxfId="1786" priority="30" stopIfTrue="1" operator="between">
      <formula>450</formula>
      <formula>499.99</formula>
    </cfRule>
    <cfRule type="cellIs" dxfId="1785" priority="31" stopIfTrue="1" operator="between">
      <formula>500</formula>
      <formula>549.99</formula>
    </cfRule>
    <cfRule type="cellIs" dxfId="1784" priority="32" stopIfTrue="1" operator="between">
      <formula>550</formula>
      <formula>599.99</formula>
    </cfRule>
  </conditionalFormatting>
  <conditionalFormatting sqref="G1:G1048576">
    <cfRule type="cellIs" dxfId="1783" priority="33" stopIfTrue="1" operator="between">
      <formula>600</formula>
      <formula>9999.99</formula>
    </cfRule>
  </conditionalFormatting>
  <conditionalFormatting sqref="F1:F1048576">
    <cfRule type="cellIs" dxfId="1782" priority="23" stopIfTrue="1" operator="between">
      <formula>118</formula>
      <formula>120.99</formula>
    </cfRule>
    <cfRule type="cellIs" dxfId="1781" priority="24" stopIfTrue="1" operator="between">
      <formula>121</formula>
      <formula>123.99</formula>
    </cfRule>
    <cfRule type="cellIs" dxfId="1780" priority="25" stopIfTrue="1" operator="between">
      <formula>124</formula>
      <formula>126.99</formula>
    </cfRule>
    <cfRule type="cellIs" dxfId="1779" priority="26" stopIfTrue="1" operator="between">
      <formula>127</formula>
      <formula>129.99</formula>
    </cfRule>
    <cfRule type="cellIs" dxfId="1778" priority="27" stopIfTrue="1" operator="between">
      <formula>130</formula>
      <formula>9999.99</formula>
    </cfRule>
  </conditionalFormatting>
  <conditionalFormatting sqref="F1:F1048576">
    <cfRule type="cellIs" dxfId="1777" priority="22" stopIfTrue="1" operator="between">
      <formula>0</formula>
      <formula>117.99</formula>
    </cfRule>
  </conditionalFormatting>
  <conditionalFormatting sqref="H1:H1048576">
    <cfRule type="cellIs" dxfId="1776" priority="18" stopIfTrue="1" operator="equal">
      <formula>"CR"</formula>
    </cfRule>
    <cfRule type="cellIs" dxfId="1775" priority="19" stopIfTrue="1" operator="equal">
      <formula>"FB"</formula>
    </cfRule>
    <cfRule type="cellIs" dxfId="1774" priority="20" stopIfTrue="1" operator="equal">
      <formula>"RR"</formula>
    </cfRule>
    <cfRule type="cellIs" dxfId="1773" priority="21" stopIfTrue="1" operator="equal">
      <formula>"MTB"</formula>
    </cfRule>
  </conditionalFormatting>
  <conditionalFormatting sqref="A1:A1048576">
    <cfRule type="expression" dxfId="1772" priority="14" stopIfTrue="1">
      <formula>H1="CR"</formula>
    </cfRule>
    <cfRule type="expression" dxfId="1771" priority="15" stopIfTrue="1">
      <formula>H1="RR"</formula>
    </cfRule>
    <cfRule type="expression" dxfId="1770" priority="16" stopIfTrue="1">
      <formula>H1="FB"</formula>
    </cfRule>
    <cfRule type="expression" dxfId="1769" priority="17" stopIfTrue="1">
      <formula>H1="MTB"</formula>
    </cfRule>
  </conditionalFormatting>
  <conditionalFormatting sqref="O1:O1048576">
    <cfRule type="cellIs" dxfId="1768" priority="11" stopIfTrue="1" operator="between">
      <formula>1</formula>
      <formula>1.499</formula>
    </cfRule>
    <cfRule type="cellIs" dxfId="1767" priority="12" stopIfTrue="1" operator="between">
      <formula>1.5</formula>
      <formula>2</formula>
    </cfRule>
    <cfRule type="cellIs" dxfId="1766" priority="13" operator="between">
      <formula>2</formula>
      <formula>99.999</formula>
    </cfRule>
  </conditionalFormatting>
  <conditionalFormatting sqref="C1:C1048576">
    <cfRule type="cellIs" dxfId="1765" priority="7" stopIfTrue="1" operator="between">
      <formula>0</formula>
      <formula>19.99</formula>
    </cfRule>
    <cfRule type="cellIs" dxfId="1764" priority="8" stopIfTrue="1" operator="between">
      <formula>20</formula>
      <formula>49.99</formula>
    </cfRule>
    <cfRule type="cellIs" dxfId="1763" priority="9" stopIfTrue="1" operator="between">
      <formula>50</formula>
      <formula>99.9999</formula>
    </cfRule>
    <cfRule type="cellIs" dxfId="1762" priority="10" stopIfTrue="1" operator="between">
      <formula>100</formula>
      <formula>9999</formula>
    </cfRule>
  </conditionalFormatting>
  <conditionalFormatting sqref="D1:D1048576">
    <cfRule type="cellIs" dxfId="1761" priority="1" stopIfTrue="1" operator="between">
      <formula>0</formula>
      <formula>99.99</formula>
    </cfRule>
    <cfRule type="cellIs" dxfId="1760" priority="2" stopIfTrue="1" operator="between">
      <formula>100</formula>
      <formula>499.99</formula>
    </cfRule>
    <cfRule type="cellIs" dxfId="1759" priority="3" stopIfTrue="1" operator="between">
      <formula>500</formula>
      <formula>999.99</formula>
    </cfRule>
    <cfRule type="cellIs" dxfId="1758" priority="4" stopIfTrue="1" operator="between">
      <formula>1000</formula>
      <formula>1499.99</formula>
    </cfRule>
    <cfRule type="cellIs" dxfId="1757" priority="5" stopIfTrue="1" operator="between">
      <formula>1500</formula>
      <formula>1999.99</formula>
    </cfRule>
  </conditionalFormatting>
  <conditionalFormatting sqref="D1:D1048576">
    <cfRule type="cellIs" dxfId="1756" priority="6" stopIfTrue="1" operator="between">
      <formula>2000</formula>
      <formula>9999.99</formula>
    </cfRule>
  </conditionalFormatting>
  <hyperlinks>
    <hyperlink ref="A1" r:id="rId1" display="bild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76" t="s">
        <v>311</v>
      </c>
      <c r="H1" s="157" t="s">
        <v>312</v>
      </c>
      <c r="I1" s="78" t="s">
        <v>292</v>
      </c>
      <c r="J1" s="24" t="s">
        <v>3</v>
      </c>
    </row>
    <row r="2" spans="1:12" x14ac:dyDescent="0.2">
      <c r="A2" s="1" t="s">
        <v>602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41" si="0">D2+130</f>
        <v>2610</v>
      </c>
      <c r="H2" s="227" t="s">
        <v>420</v>
      </c>
      <c r="I2" s="155">
        <v>8</v>
      </c>
      <c r="J2" s="6" t="s">
        <v>399</v>
      </c>
    </row>
    <row r="3" spans="1:12" x14ac:dyDescent="0.2">
      <c r="A3" s="1" t="s">
        <v>398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420</v>
      </c>
      <c r="I3" s="154">
        <v>7</v>
      </c>
      <c r="J3" s="6" t="s">
        <v>5</v>
      </c>
    </row>
    <row r="4" spans="1:12" x14ac:dyDescent="0.2">
      <c r="A4" s="1" t="s">
        <v>315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420</v>
      </c>
      <c r="I4" s="154">
        <v>6</v>
      </c>
      <c r="J4" s="6" t="s">
        <v>5</v>
      </c>
      <c r="L4" s="5"/>
    </row>
    <row r="5" spans="1:12" x14ac:dyDescent="0.2">
      <c r="A5" s="1" t="s">
        <v>368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420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88</v>
      </c>
      <c r="I6" s="154">
        <v>4</v>
      </c>
      <c r="J6" s="6" t="s">
        <v>5</v>
      </c>
    </row>
    <row r="7" spans="1:12" x14ac:dyDescent="0.2">
      <c r="A7" s="1" t="s">
        <v>259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88</v>
      </c>
      <c r="I7" s="154">
        <v>5</v>
      </c>
      <c r="J7" s="6" t="s">
        <v>6</v>
      </c>
    </row>
    <row r="8" spans="1:12" x14ac:dyDescent="0.2">
      <c r="A8" s="1" t="s">
        <v>858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88</v>
      </c>
      <c r="I8" s="155">
        <v>5</v>
      </c>
      <c r="J8" s="6" t="s">
        <v>399</v>
      </c>
    </row>
    <row r="9" spans="1:12" x14ac:dyDescent="0.2">
      <c r="A9" s="1" t="s">
        <v>447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88</v>
      </c>
      <c r="I9" s="155">
        <v>4</v>
      </c>
      <c r="J9" s="6" t="s">
        <v>5</v>
      </c>
    </row>
    <row r="10" spans="1:12" x14ac:dyDescent="0.2">
      <c r="A10" s="1" t="s">
        <v>191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88</v>
      </c>
      <c r="I10" s="155">
        <v>4</v>
      </c>
      <c r="J10" s="6" t="s">
        <v>6</v>
      </c>
    </row>
    <row r="11" spans="1:12" x14ac:dyDescent="0.2">
      <c r="A11" s="1" t="s">
        <v>542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88</v>
      </c>
      <c r="I11" s="155">
        <v>4</v>
      </c>
      <c r="J11" s="6" t="s">
        <v>399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88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89</v>
      </c>
      <c r="I13" s="156">
        <v>3</v>
      </c>
      <c r="J13" s="6" t="s">
        <v>6</v>
      </c>
    </row>
    <row r="14" spans="1:12" x14ac:dyDescent="0.2">
      <c r="A14" s="1" t="s">
        <v>543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90</v>
      </c>
      <c r="I14" s="155">
        <v>3</v>
      </c>
      <c r="J14" s="6" t="s">
        <v>399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91</v>
      </c>
      <c r="I15" s="154">
        <v>2</v>
      </c>
      <c r="J15" s="6" t="s">
        <v>5</v>
      </c>
    </row>
    <row r="16" spans="1:12" x14ac:dyDescent="0.2">
      <c r="A16" s="1" t="s">
        <v>427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91</v>
      </c>
      <c r="I16" s="154">
        <v>2</v>
      </c>
      <c r="J16" s="85" t="s">
        <v>399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91</v>
      </c>
      <c r="I17" s="154">
        <v>2</v>
      </c>
      <c r="J17" s="6" t="s">
        <v>6</v>
      </c>
    </row>
    <row r="18" spans="1:10" x14ac:dyDescent="0.2">
      <c r="A18" s="1" t="s">
        <v>544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91</v>
      </c>
      <c r="I18" s="155">
        <v>2</v>
      </c>
      <c r="J18" s="6" t="s">
        <v>399</v>
      </c>
    </row>
    <row r="19" spans="1:10" x14ac:dyDescent="0.2">
      <c r="A19" s="1" t="s">
        <v>430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93</v>
      </c>
      <c r="I19" s="154">
        <v>3</v>
      </c>
      <c r="J19" s="6" t="s">
        <v>399</v>
      </c>
    </row>
    <row r="20" spans="1:10" x14ac:dyDescent="0.2">
      <c r="A20" s="1" t="s">
        <v>481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93</v>
      </c>
      <c r="I20" s="155">
        <v>6</v>
      </c>
      <c r="J20" s="85" t="s">
        <v>5</v>
      </c>
    </row>
    <row r="21" spans="1:10" x14ac:dyDescent="0.2">
      <c r="A21" s="1" t="s">
        <v>871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93</v>
      </c>
      <c r="I21" s="155">
        <v>8</v>
      </c>
      <c r="J21" s="6" t="s">
        <v>399</v>
      </c>
    </row>
    <row r="22" spans="1:10" x14ac:dyDescent="0.2">
      <c r="A22" s="1" t="s">
        <v>157</v>
      </c>
      <c r="B22" s="2">
        <v>4.9340277777777775E-2</v>
      </c>
      <c r="C22" s="14">
        <v>31.06</v>
      </c>
      <c r="D22" s="13">
        <v>350</v>
      </c>
      <c r="E22" s="9">
        <v>26.2</v>
      </c>
      <c r="F22" s="13">
        <v>200</v>
      </c>
      <c r="G22" s="8">
        <f t="shared" si="0"/>
        <v>480</v>
      </c>
      <c r="H22" s="33" t="s">
        <v>93</v>
      </c>
      <c r="I22" s="154">
        <v>5</v>
      </c>
      <c r="J22" s="16" t="s">
        <v>5</v>
      </c>
    </row>
    <row r="23" spans="1:10" x14ac:dyDescent="0.2">
      <c r="A23" s="1" t="s">
        <v>545</v>
      </c>
      <c r="B23" s="2">
        <v>3.4722222222222224E-2</v>
      </c>
      <c r="C23" s="3">
        <v>14.8</v>
      </c>
      <c r="D23" s="13">
        <v>330</v>
      </c>
      <c r="E23" s="9">
        <v>17.8</v>
      </c>
      <c r="F23" s="13">
        <v>460</v>
      </c>
      <c r="G23" s="13">
        <f t="shared" si="0"/>
        <v>460</v>
      </c>
      <c r="H23" s="33" t="s">
        <v>93</v>
      </c>
      <c r="I23" s="155">
        <v>1</v>
      </c>
      <c r="J23" s="85" t="s">
        <v>399</v>
      </c>
    </row>
    <row r="24" spans="1:10" x14ac:dyDescent="0.2">
      <c r="A24" s="1" t="s">
        <v>234</v>
      </c>
      <c r="B24" s="2">
        <v>2.4525462962962968E-2</v>
      </c>
      <c r="C24" s="11">
        <v>10.6</v>
      </c>
      <c r="D24" s="13">
        <v>310</v>
      </c>
      <c r="E24" s="4">
        <v>18</v>
      </c>
      <c r="F24" s="13">
        <v>440</v>
      </c>
      <c r="G24" s="13">
        <f t="shared" si="0"/>
        <v>440</v>
      </c>
      <c r="H24" s="33" t="s">
        <v>93</v>
      </c>
      <c r="I24" s="154">
        <v>1</v>
      </c>
      <c r="J24" s="6" t="s">
        <v>5</v>
      </c>
    </row>
    <row r="25" spans="1:10" x14ac:dyDescent="0.2">
      <c r="A25" s="1" t="s">
        <v>426</v>
      </c>
      <c r="B25" s="2">
        <v>4.7546296296296302E-2</v>
      </c>
      <c r="C25" s="3">
        <v>25.27</v>
      </c>
      <c r="D25" s="8">
        <v>307</v>
      </c>
      <c r="E25" s="9">
        <v>22.1</v>
      </c>
      <c r="F25" s="13">
        <v>416</v>
      </c>
      <c r="G25" s="13">
        <f t="shared" si="0"/>
        <v>437</v>
      </c>
      <c r="H25" s="33" t="s">
        <v>93</v>
      </c>
      <c r="I25" s="154">
        <v>1</v>
      </c>
      <c r="J25" s="6" t="s">
        <v>5</v>
      </c>
    </row>
    <row r="26" spans="1:10" x14ac:dyDescent="0.2">
      <c r="A26" s="1" t="s">
        <v>233</v>
      </c>
      <c r="B26" s="2">
        <v>3.1145833333333334E-2</v>
      </c>
      <c r="C26" s="3">
        <v>10.1</v>
      </c>
      <c r="D26" s="13">
        <v>306</v>
      </c>
      <c r="E26" s="4">
        <v>13.5</v>
      </c>
      <c r="F26">
        <v>436</v>
      </c>
      <c r="G26" s="13">
        <f t="shared" si="0"/>
        <v>436</v>
      </c>
      <c r="H26" s="227" t="s">
        <v>93</v>
      </c>
      <c r="I26" s="154">
        <v>1</v>
      </c>
      <c r="J26" s="6" t="s">
        <v>6</v>
      </c>
    </row>
    <row r="27" spans="1:10" x14ac:dyDescent="0.2">
      <c r="A27" s="1" t="s">
        <v>429</v>
      </c>
      <c r="B27" s="2">
        <v>4.4027777777777777E-2</v>
      </c>
      <c r="C27" s="11">
        <v>15.85</v>
      </c>
      <c r="D27" s="8">
        <v>292</v>
      </c>
      <c r="E27" s="9">
        <v>15</v>
      </c>
      <c r="F27" s="13">
        <v>270</v>
      </c>
      <c r="G27" s="13">
        <f t="shared" si="0"/>
        <v>422</v>
      </c>
      <c r="H27" s="226" t="s">
        <v>93</v>
      </c>
      <c r="I27" s="154">
        <v>2</v>
      </c>
      <c r="J27" s="6" t="s">
        <v>6</v>
      </c>
    </row>
    <row r="28" spans="1:10" x14ac:dyDescent="0.2">
      <c r="A28" s="1" t="s">
        <v>76</v>
      </c>
      <c r="B28" s="2">
        <v>4.2870370370370371E-2</v>
      </c>
      <c r="C28" s="3">
        <v>25.36</v>
      </c>
      <c r="D28" s="13">
        <v>280</v>
      </c>
      <c r="E28" s="9">
        <v>24.6</v>
      </c>
      <c r="F28" s="13">
        <v>200</v>
      </c>
      <c r="G28" s="13">
        <f t="shared" si="0"/>
        <v>410</v>
      </c>
      <c r="H28" s="227" t="s">
        <v>93</v>
      </c>
      <c r="I28" s="154">
        <v>4</v>
      </c>
      <c r="J28" s="16" t="s">
        <v>5</v>
      </c>
    </row>
    <row r="29" spans="1:10" x14ac:dyDescent="0.2">
      <c r="A29" s="1" t="s">
        <v>604</v>
      </c>
      <c r="B29" s="2">
        <v>9.5833333333333326E-2</v>
      </c>
      <c r="C29" s="3">
        <v>52.8</v>
      </c>
      <c r="D29" s="8">
        <v>265</v>
      </c>
      <c r="E29" s="12">
        <v>22.956521739130434</v>
      </c>
      <c r="F29" s="13">
        <v>155</v>
      </c>
      <c r="G29" s="13">
        <f t="shared" si="0"/>
        <v>395</v>
      </c>
      <c r="H29" s="227" t="s">
        <v>93</v>
      </c>
      <c r="I29" s="155">
        <v>10</v>
      </c>
      <c r="J29" s="6" t="s">
        <v>399</v>
      </c>
    </row>
    <row r="30" spans="1:10" x14ac:dyDescent="0.2">
      <c r="A30" s="1" t="s">
        <v>462</v>
      </c>
      <c r="B30" s="2">
        <v>7.9166666666666663E-2</v>
      </c>
      <c r="C30" s="3">
        <v>43.6</v>
      </c>
      <c r="D30" s="13">
        <v>215</v>
      </c>
      <c r="E30" s="9">
        <v>22.9</v>
      </c>
      <c r="F30" s="13">
        <v>155</v>
      </c>
      <c r="G30" s="13">
        <f t="shared" si="0"/>
        <v>345</v>
      </c>
      <c r="H30" s="227" t="s">
        <v>93</v>
      </c>
      <c r="I30" s="155">
        <v>8</v>
      </c>
      <c r="J30" s="6" t="s">
        <v>399</v>
      </c>
    </row>
    <row r="31" spans="1:10" x14ac:dyDescent="0.2">
      <c r="A31" s="1" t="s">
        <v>77</v>
      </c>
      <c r="B31" s="2">
        <v>4.0914351851851848E-2</v>
      </c>
      <c r="C31" s="11">
        <v>19.66</v>
      </c>
      <c r="D31" s="13">
        <v>210</v>
      </c>
      <c r="E31" s="9">
        <v>20</v>
      </c>
      <c r="F31" s="13">
        <v>200</v>
      </c>
      <c r="G31" s="13">
        <f t="shared" si="0"/>
        <v>340</v>
      </c>
      <c r="H31" s="227" t="s">
        <v>93</v>
      </c>
      <c r="I31" s="156">
        <v>3</v>
      </c>
      <c r="J31" s="6" t="s">
        <v>6</v>
      </c>
    </row>
    <row r="32" spans="1:10" x14ac:dyDescent="0.2">
      <c r="A32" s="1" t="s">
        <v>435</v>
      </c>
      <c r="B32" s="2">
        <v>7.0833333333333331E-2</v>
      </c>
      <c r="C32" s="3">
        <v>39</v>
      </c>
      <c r="D32" s="13">
        <v>190</v>
      </c>
      <c r="E32" s="9">
        <v>22.9</v>
      </c>
      <c r="F32" s="13">
        <v>155</v>
      </c>
      <c r="G32" s="13">
        <f t="shared" si="0"/>
        <v>320</v>
      </c>
      <c r="H32" s="226" t="s">
        <v>93</v>
      </c>
      <c r="I32" s="155">
        <v>7</v>
      </c>
      <c r="J32" s="6" t="s">
        <v>399</v>
      </c>
    </row>
    <row r="33" spans="1:10" x14ac:dyDescent="0.2">
      <c r="A33" s="1" t="s">
        <v>316</v>
      </c>
      <c r="B33" s="2">
        <v>6.2002314814814809E-2</v>
      </c>
      <c r="C33" s="3">
        <v>34.4</v>
      </c>
      <c r="D33" s="13">
        <v>165</v>
      </c>
      <c r="E33" s="9">
        <v>23.1</v>
      </c>
      <c r="F33" s="13">
        <v>155</v>
      </c>
      <c r="G33" s="13">
        <f t="shared" si="0"/>
        <v>295</v>
      </c>
      <c r="H33" s="227" t="s">
        <v>93</v>
      </c>
      <c r="I33" s="154">
        <v>6</v>
      </c>
      <c r="J33" s="6" t="s">
        <v>5</v>
      </c>
    </row>
    <row r="34" spans="1:10" x14ac:dyDescent="0.2">
      <c r="A34" s="1" t="s">
        <v>428</v>
      </c>
      <c r="B34" s="2">
        <v>3.4861111111111114E-2</v>
      </c>
      <c r="C34" s="3">
        <v>12.55</v>
      </c>
      <c r="D34" s="13">
        <v>162</v>
      </c>
      <c r="E34" s="9">
        <v>15</v>
      </c>
      <c r="F34" s="13">
        <v>270</v>
      </c>
      <c r="G34" s="13">
        <f t="shared" si="0"/>
        <v>292</v>
      </c>
      <c r="H34" s="226" t="s">
        <v>93</v>
      </c>
      <c r="I34" s="154">
        <v>1</v>
      </c>
      <c r="J34" s="6" t="s">
        <v>6</v>
      </c>
    </row>
    <row r="35" spans="1:10" x14ac:dyDescent="0.2">
      <c r="A35" s="1" t="s">
        <v>78</v>
      </c>
      <c r="B35" s="2">
        <v>2.9641203703703701E-2</v>
      </c>
      <c r="C35" s="11">
        <v>13.96</v>
      </c>
      <c r="D35" s="13">
        <v>140</v>
      </c>
      <c r="E35" s="9">
        <v>20.3</v>
      </c>
      <c r="F35" s="13">
        <v>200</v>
      </c>
      <c r="G35" s="13">
        <f t="shared" si="0"/>
        <v>270</v>
      </c>
      <c r="H35" s="227" t="s">
        <v>93</v>
      </c>
      <c r="I35" s="156">
        <v>2</v>
      </c>
      <c r="J35" s="6" t="s">
        <v>6</v>
      </c>
    </row>
    <row r="36" spans="1:10" x14ac:dyDescent="0.2">
      <c r="A36" s="1" t="s">
        <v>314</v>
      </c>
      <c r="B36" s="2">
        <v>5.3773148148148153E-2</v>
      </c>
      <c r="C36" s="11">
        <v>29.8</v>
      </c>
      <c r="D36">
        <v>140</v>
      </c>
      <c r="E36" s="9">
        <v>23</v>
      </c>
      <c r="F36" s="13">
        <v>155</v>
      </c>
      <c r="G36" s="13">
        <f t="shared" si="0"/>
        <v>270</v>
      </c>
      <c r="H36" s="227" t="s">
        <v>93</v>
      </c>
      <c r="I36" s="154">
        <v>5</v>
      </c>
      <c r="J36" s="6" t="s">
        <v>5</v>
      </c>
    </row>
    <row r="37" spans="1:10" x14ac:dyDescent="0.2">
      <c r="A37" s="1" t="s">
        <v>308</v>
      </c>
      <c r="B37" s="2">
        <v>4.5451388888888888E-2</v>
      </c>
      <c r="C37" s="11">
        <v>25.2</v>
      </c>
      <c r="D37">
        <v>115</v>
      </c>
      <c r="E37" s="9">
        <v>23.1</v>
      </c>
      <c r="F37">
        <v>155</v>
      </c>
      <c r="G37" s="13">
        <f t="shared" si="0"/>
        <v>245</v>
      </c>
      <c r="H37" s="227" t="s">
        <v>93</v>
      </c>
      <c r="I37" s="154">
        <v>4</v>
      </c>
      <c r="J37" s="6" t="s">
        <v>5</v>
      </c>
    </row>
    <row r="38" spans="1:10" x14ac:dyDescent="0.2">
      <c r="A38" s="1" t="s">
        <v>303</v>
      </c>
      <c r="B38" s="2">
        <v>3.9560185185185184E-2</v>
      </c>
      <c r="C38" s="11">
        <v>20.6</v>
      </c>
      <c r="D38">
        <v>90</v>
      </c>
      <c r="E38" s="9">
        <v>21.7</v>
      </c>
      <c r="F38">
        <v>155</v>
      </c>
      <c r="G38" s="13">
        <f t="shared" si="0"/>
        <v>220</v>
      </c>
      <c r="H38" s="226" t="s">
        <v>93</v>
      </c>
      <c r="I38" s="154">
        <v>3</v>
      </c>
      <c r="J38" s="6" t="s">
        <v>5</v>
      </c>
    </row>
    <row r="39" spans="1:10" x14ac:dyDescent="0.2">
      <c r="A39" s="1" t="s">
        <v>235</v>
      </c>
      <c r="B39" s="2">
        <v>1.7395833333333336E-2</v>
      </c>
      <c r="C39" s="11">
        <v>8.26</v>
      </c>
      <c r="D39">
        <v>70</v>
      </c>
      <c r="E39" s="9">
        <v>19.8</v>
      </c>
      <c r="F39">
        <v>200</v>
      </c>
      <c r="G39" s="13">
        <f t="shared" si="0"/>
        <v>200</v>
      </c>
      <c r="H39" s="226" t="s">
        <v>93</v>
      </c>
      <c r="I39" s="154">
        <v>1</v>
      </c>
      <c r="J39" s="6" t="s">
        <v>6</v>
      </c>
    </row>
    <row r="40" spans="1:10" x14ac:dyDescent="0.2">
      <c r="A40" s="1" t="s">
        <v>305</v>
      </c>
      <c r="B40" s="2">
        <v>3.0335648148148143E-2</v>
      </c>
      <c r="C40" s="11">
        <v>16</v>
      </c>
      <c r="D40">
        <v>65</v>
      </c>
      <c r="E40" s="9">
        <v>21.9</v>
      </c>
      <c r="F40">
        <v>155</v>
      </c>
      <c r="G40" s="13">
        <f t="shared" si="0"/>
        <v>195</v>
      </c>
      <c r="H40" s="226" t="s">
        <v>93</v>
      </c>
      <c r="I40" s="154">
        <v>2</v>
      </c>
      <c r="J40" s="6" t="s">
        <v>5</v>
      </c>
    </row>
    <row r="41" spans="1:10" x14ac:dyDescent="0.2">
      <c r="A41" s="1" t="s">
        <v>304</v>
      </c>
      <c r="B41" s="2">
        <v>2.1817129629629631E-2</v>
      </c>
      <c r="C41" s="11">
        <v>11.4</v>
      </c>
      <c r="D41">
        <v>40</v>
      </c>
      <c r="E41" s="9">
        <v>21.8</v>
      </c>
      <c r="F41">
        <v>155</v>
      </c>
      <c r="G41" s="13">
        <f t="shared" si="0"/>
        <v>170</v>
      </c>
      <c r="H41" s="226" t="s">
        <v>93</v>
      </c>
      <c r="I41" s="154">
        <v>1</v>
      </c>
      <c r="J41" s="6" t="s">
        <v>5</v>
      </c>
    </row>
  </sheetData>
  <sortState ref="A2:J41">
    <sortCondition descending="1" ref="D1"/>
  </sortState>
  <phoneticPr fontId="9" type="noConversion"/>
  <conditionalFormatting sqref="E1:E1048576">
    <cfRule type="cellIs" dxfId="1458" priority="304" stopIfTrue="1" operator="between">
      <formula>0</formula>
      <formula>19.99</formula>
    </cfRule>
    <cfRule type="cellIs" dxfId="1457" priority="305" stopIfTrue="1" operator="between">
      <formula>10</formula>
      <formula>24.99</formula>
    </cfRule>
    <cfRule type="cellIs" dxfId="1456" priority="306" stopIfTrue="1" operator="between">
      <formula>25</formula>
      <formula>99.99</formula>
    </cfRule>
  </conditionalFormatting>
  <conditionalFormatting sqref="I1:I1048576">
    <cfRule type="cellIs" dxfId="1455" priority="28" operator="between">
      <formula>7</formula>
      <formula>99</formula>
    </cfRule>
    <cfRule type="cellIs" dxfId="1454" priority="106" operator="between">
      <formula>5</formula>
      <formula>6</formula>
    </cfRule>
    <cfRule type="cellIs" dxfId="1453" priority="107" operator="between">
      <formula>3</formula>
      <formula>4</formula>
    </cfRule>
    <cfRule type="cellIs" dxfId="1452" priority="108" operator="between">
      <formula>1</formula>
      <formula>2</formula>
    </cfRule>
  </conditionalFormatting>
  <conditionalFormatting sqref="J1:J1048576">
    <cfRule type="cellIs" dxfId="1451" priority="72" operator="equal">
      <formula>"FB"</formula>
    </cfRule>
    <cfRule type="cellIs" dxfId="1450" priority="73" stopIfTrue="1" operator="equal">
      <formula>"RR"</formula>
    </cfRule>
    <cfRule type="cellIs" dxfId="1449" priority="74" stopIfTrue="1" operator="equal">
      <formula>"MTB"</formula>
    </cfRule>
  </conditionalFormatting>
  <conditionalFormatting sqref="A1:A1048576">
    <cfRule type="expression" dxfId="1448" priority="69">
      <formula>J1="RR"</formula>
    </cfRule>
    <cfRule type="expression" dxfId="1447" priority="70">
      <formula>J1="FB"</formula>
    </cfRule>
    <cfRule type="expression" dxfId="1446" priority="71">
      <formula>J1="MTB"</formula>
    </cfRule>
  </conditionalFormatting>
  <conditionalFormatting sqref="H1:H1048576">
    <cfRule type="cellIs" dxfId="1445" priority="51" stopIfTrue="1" operator="equal">
      <formula>"Hunsrück"</formula>
    </cfRule>
    <cfRule type="cellIs" dxfId="1444" priority="52" stopIfTrue="1" operator="equal">
      <formula>"Fränkische Alb"</formula>
    </cfRule>
    <cfRule type="cellIs" dxfId="1443" priority="53" stopIfTrue="1" operator="equal">
      <formula>"Bayerischer Wald"</formula>
    </cfRule>
    <cfRule type="cellIs" dxfId="1442" priority="54" stopIfTrue="1" operator="equal">
      <formula>"Harz"</formula>
    </cfRule>
    <cfRule type="cellIs" dxfId="1441" priority="55" stopIfTrue="1" operator="equal">
      <formula>"Fichtelgebirge"</formula>
    </cfRule>
    <cfRule type="cellIs" dxfId="1440" priority="56" stopIfTrue="1" operator="equal">
      <formula>"Frankenwald"</formula>
    </cfRule>
    <cfRule type="cellIs" dxfId="1439" priority="57" stopIfTrue="1" operator="equal">
      <formula>"Thüringer Wald"</formula>
    </cfRule>
    <cfRule type="cellIs" dxfId="1438" priority="58" stopIfTrue="1" operator="equal">
      <formula>"Rothaargebirge"</formula>
    </cfRule>
    <cfRule type="cellIs" dxfId="1437" priority="59" stopIfTrue="1" operator="equal">
      <formula>"Schwäbische Alb"</formula>
    </cfRule>
    <cfRule type="cellIs" dxfId="1436" priority="60" stopIfTrue="1" operator="equal">
      <formula>"Alpen"</formula>
    </cfRule>
    <cfRule type="cellIs" dxfId="1435" priority="61" stopIfTrue="1" operator="equal">
      <formula>"Pfalz"</formula>
    </cfRule>
    <cfRule type="cellIs" dxfId="1434" priority="62" stopIfTrue="1" operator="equal">
      <formula>"Schwarzwald"</formula>
    </cfRule>
    <cfRule type="cellIs" dxfId="1433" priority="63" stopIfTrue="1" operator="equal">
      <formula>"Vogelsberg"</formula>
    </cfRule>
    <cfRule type="cellIs" dxfId="1432" priority="64" stopIfTrue="1" operator="equal">
      <formula>"Rhön"</formula>
    </cfRule>
    <cfRule type="cellIs" dxfId="1431" priority="65" stopIfTrue="1" operator="equal">
      <formula>"Schwarzwald"</formula>
    </cfRule>
    <cfRule type="cellIs" dxfId="1430" priority="66" stopIfTrue="1" operator="equal">
      <formula>"Taunus"</formula>
    </cfRule>
    <cfRule type="cellIs" dxfId="1429" priority="67" stopIfTrue="1" operator="equal">
      <formula>"Spessart"</formula>
    </cfRule>
    <cfRule type="cellIs" dxfId="1428" priority="68" stopIfTrue="1" operator="equal">
      <formula>"Odenwald"</formula>
    </cfRule>
  </conditionalFormatting>
  <conditionalFormatting sqref="G1:G1048576">
    <cfRule type="cellIs" dxfId="1427" priority="35" stopIfTrue="1" operator="between">
      <formula>0</formula>
      <formula>99.99</formula>
    </cfRule>
    <cfRule type="cellIs" dxfId="1426" priority="36" stopIfTrue="1" operator="between">
      <formula>100</formula>
      <formula>499.99</formula>
    </cfRule>
    <cfRule type="cellIs" dxfId="1425" priority="37" stopIfTrue="1" operator="between">
      <formula>500</formula>
      <formula>999.99</formula>
    </cfRule>
    <cfRule type="cellIs" dxfId="1424" priority="38" stopIfTrue="1" operator="between">
      <formula>1000</formula>
      <formula>1499.99</formula>
    </cfRule>
    <cfRule type="cellIs" dxfId="1423" priority="39" stopIfTrue="1" operator="between">
      <formula>1500</formula>
      <formula>1999.99</formula>
    </cfRule>
  </conditionalFormatting>
  <conditionalFormatting sqref="G1:G1048576">
    <cfRule type="cellIs" dxfId="1422" priority="40" stopIfTrue="1" operator="between">
      <formula>2000</formula>
      <formula>9999.99</formula>
    </cfRule>
  </conditionalFormatting>
  <conditionalFormatting sqref="B1:B1048576">
    <cfRule type="cellIs" dxfId="1421" priority="23" stopIfTrue="1" operator="between">
      <formula>0</formula>
      <formula>0.041666665</formula>
    </cfRule>
    <cfRule type="cellIs" dxfId="1420" priority="24" stopIfTrue="1" operator="between">
      <formula>0.0416666666666667</formula>
      <formula>0.124999884259259</formula>
    </cfRule>
    <cfRule type="cellIs" dxfId="1419" priority="25" stopIfTrue="1" operator="between">
      <formula>0.125</formula>
      <formula>0.166666550925926</formula>
    </cfRule>
    <cfRule type="cellIs" dxfId="1418" priority="26" stopIfTrue="1" operator="between">
      <formula>0.0833333333333333</formula>
      <formula>0.208333217592593</formula>
    </cfRule>
    <cfRule type="cellIs" dxfId="1417" priority="27" stopIfTrue="1" operator="between">
      <formula>0.208333333333333</formula>
      <formula>4.16666655092593</formula>
    </cfRule>
  </conditionalFormatting>
  <conditionalFormatting sqref="F1:F1048576">
    <cfRule type="cellIs" dxfId="1416" priority="17" stopIfTrue="1" operator="between">
      <formula>0</formula>
      <formula>399.99</formula>
    </cfRule>
    <cfRule type="cellIs" dxfId="1415" priority="18" stopIfTrue="1" operator="between">
      <formula>400</formula>
      <formula>449.99</formula>
    </cfRule>
    <cfRule type="cellIs" dxfId="1414" priority="19" stopIfTrue="1" operator="between">
      <formula>450</formula>
      <formula>499.99</formula>
    </cfRule>
    <cfRule type="cellIs" dxfId="1413" priority="20" stopIfTrue="1" operator="between">
      <formula>500</formula>
      <formula>549.99</formula>
    </cfRule>
    <cfRule type="cellIs" dxfId="1412" priority="21" stopIfTrue="1" operator="between">
      <formula>550</formula>
      <formula>599.99</formula>
    </cfRule>
  </conditionalFormatting>
  <conditionalFormatting sqref="F1:F1048576">
    <cfRule type="cellIs" dxfId="1411" priority="22" stopIfTrue="1" operator="between">
      <formula>600</formula>
      <formula>9999.99</formula>
    </cfRule>
  </conditionalFormatting>
  <conditionalFormatting sqref="C1:C1048576">
    <cfRule type="cellIs" dxfId="1410" priority="7" stopIfTrue="1" operator="between">
      <formula>0</formula>
      <formula>19.99</formula>
    </cfRule>
    <cfRule type="cellIs" dxfId="1409" priority="8" stopIfTrue="1" operator="between">
      <formula>20</formula>
      <formula>49.99</formula>
    </cfRule>
    <cfRule type="cellIs" dxfId="1408" priority="9" stopIfTrue="1" operator="between">
      <formula>50</formula>
      <formula>99.9999</formula>
    </cfRule>
    <cfRule type="cellIs" dxfId="1407" priority="10" stopIfTrue="1" operator="between">
      <formula>100</formula>
      <formula>9999</formula>
    </cfRule>
  </conditionalFormatting>
  <conditionalFormatting sqref="D1:D1048576">
    <cfRule type="cellIs" dxfId="1406" priority="1" stopIfTrue="1" operator="between">
      <formula>0</formula>
      <formula>99.99</formula>
    </cfRule>
    <cfRule type="cellIs" dxfId="1405" priority="2" stopIfTrue="1" operator="between">
      <formula>100</formula>
      <formula>499.99</formula>
    </cfRule>
    <cfRule type="cellIs" dxfId="1404" priority="3" stopIfTrue="1" operator="between">
      <formula>500</formula>
      <formula>999.99</formula>
    </cfRule>
    <cfRule type="cellIs" dxfId="1403" priority="4" stopIfTrue="1" operator="between">
      <formula>1000</formula>
      <formula>1499.99</formula>
    </cfRule>
    <cfRule type="cellIs" dxfId="1402" priority="5" stopIfTrue="1" operator="between">
      <formula>1500</formula>
      <formula>1999.99</formula>
    </cfRule>
  </conditionalFormatting>
  <conditionalFormatting sqref="D1:D1048576">
    <cfRule type="cellIs" dxfId="1401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77" t="s">
        <v>242</v>
      </c>
      <c r="F1" s="78" t="s">
        <v>24</v>
      </c>
      <c r="G1" s="76" t="s">
        <v>1</v>
      </c>
      <c r="H1" s="24" t="s">
        <v>3</v>
      </c>
      <c r="I1" s="24" t="s">
        <v>439</v>
      </c>
      <c r="J1" s="22" t="s">
        <v>4</v>
      </c>
      <c r="K1" s="23" t="s">
        <v>243</v>
      </c>
    </row>
    <row r="2" spans="1:11" x14ac:dyDescent="0.2">
      <c r="A2" s="1" t="s">
        <v>506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440</v>
      </c>
      <c r="J2" s="2">
        <v>2.0833333333333332E-2</v>
      </c>
      <c r="K2" s="12">
        <v>30</v>
      </c>
    </row>
    <row r="3" spans="1:11" x14ac:dyDescent="0.2">
      <c r="A3" s="1" t="s">
        <v>546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440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441</v>
      </c>
      <c r="J4" s="17">
        <v>1.0416666666666666E-2</v>
      </c>
      <c r="K4" s="20">
        <v>18</v>
      </c>
    </row>
    <row r="5" spans="1:11" x14ac:dyDescent="0.2">
      <c r="A5" s="1" t="s">
        <v>527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440</v>
      </c>
      <c r="J5" s="2">
        <v>3.472222222222222E-3</v>
      </c>
      <c r="K5" s="12">
        <v>3.3</v>
      </c>
    </row>
    <row r="6" spans="1:11" x14ac:dyDescent="0.2">
      <c r="A6" s="1" t="s">
        <v>172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441</v>
      </c>
      <c r="J6" s="2">
        <v>1.3888888888888888E-2</v>
      </c>
      <c r="K6" s="12">
        <v>20</v>
      </c>
    </row>
    <row r="7" spans="1:11" x14ac:dyDescent="0.2">
      <c r="A7" s="1" t="s">
        <v>727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526</v>
      </c>
      <c r="J7" s="2">
        <v>0</v>
      </c>
      <c r="K7" s="12">
        <v>0</v>
      </c>
    </row>
    <row r="8" spans="1:11" x14ac:dyDescent="0.2">
      <c r="A8" s="1" t="s">
        <v>449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440</v>
      </c>
      <c r="J8" s="2">
        <v>2.0833333333333332E-2</v>
      </c>
      <c r="K8" s="12">
        <v>30</v>
      </c>
    </row>
    <row r="9" spans="1:11" x14ac:dyDescent="0.2">
      <c r="A9" s="1" t="s">
        <v>528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440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441</v>
      </c>
      <c r="J10" s="17">
        <v>4.1666666666666664E-2</v>
      </c>
      <c r="K10" s="20">
        <v>80</v>
      </c>
    </row>
    <row r="11" spans="1:11" x14ac:dyDescent="0.2">
      <c r="A11" s="1" t="s">
        <v>190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440</v>
      </c>
      <c r="J11" s="2">
        <v>2.0833333333333332E-2</v>
      </c>
      <c r="K11" s="12">
        <v>30</v>
      </c>
    </row>
    <row r="12" spans="1:11" x14ac:dyDescent="0.2">
      <c r="A12" s="1" t="s">
        <v>173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440</v>
      </c>
      <c r="J12" s="17">
        <v>2.0833333333333332E-2</v>
      </c>
      <c r="K12" s="20">
        <v>30</v>
      </c>
    </row>
    <row r="13" spans="1:11" x14ac:dyDescent="0.2">
      <c r="A13" s="1" t="s">
        <v>167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441</v>
      </c>
      <c r="J13" s="2">
        <v>0</v>
      </c>
      <c r="K13" s="12">
        <v>0</v>
      </c>
    </row>
    <row r="14" spans="1:11" x14ac:dyDescent="0.2">
      <c r="A14" s="1" t="s">
        <v>174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440</v>
      </c>
      <c r="J14" s="2">
        <v>4.1666666666666664E-2</v>
      </c>
      <c r="K14" s="12">
        <v>70</v>
      </c>
    </row>
    <row r="15" spans="1:11" x14ac:dyDescent="0.2">
      <c r="A15" s="1" t="s">
        <v>236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442</v>
      </c>
      <c r="J15" s="2">
        <v>6.9444444444444441E-3</v>
      </c>
      <c r="K15" s="12">
        <v>10</v>
      </c>
    </row>
    <row r="16" spans="1:11" x14ac:dyDescent="0.2">
      <c r="A16" s="1" t="s">
        <v>176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440</v>
      </c>
      <c r="J16" s="2">
        <v>0</v>
      </c>
      <c r="K16" s="12">
        <v>0</v>
      </c>
    </row>
    <row r="17" spans="1:11" x14ac:dyDescent="0.2">
      <c r="A17" s="1" t="s">
        <v>175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440</v>
      </c>
      <c r="J17" s="2">
        <v>2.7083333333333334E-2</v>
      </c>
      <c r="K17" s="12">
        <v>37</v>
      </c>
    </row>
    <row r="18" spans="1:11" x14ac:dyDescent="0.2">
      <c r="A18" s="1" t="s">
        <v>669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440</v>
      </c>
      <c r="J18" s="2">
        <v>2.0833333333333332E-2</v>
      </c>
      <c r="K18" s="12">
        <v>30</v>
      </c>
    </row>
    <row r="19" spans="1:11" x14ac:dyDescent="0.2">
      <c r="A19" s="1" t="s">
        <v>717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643</v>
      </c>
      <c r="J19" s="2">
        <v>0</v>
      </c>
      <c r="K19" s="12">
        <v>0</v>
      </c>
    </row>
    <row r="20" spans="1:11" x14ac:dyDescent="0.2">
      <c r="A20" s="1" t="s">
        <v>736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646</v>
      </c>
      <c r="I20" s="234" t="s">
        <v>526</v>
      </c>
      <c r="J20" s="2">
        <v>0</v>
      </c>
      <c r="K20" s="12">
        <v>0</v>
      </c>
    </row>
    <row r="21" spans="1:11" x14ac:dyDescent="0.2">
      <c r="A21" s="1" t="s">
        <v>529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526</v>
      </c>
      <c r="J21" s="2">
        <v>7.9861111111111105E-2</v>
      </c>
      <c r="K21" s="12">
        <v>155</v>
      </c>
    </row>
    <row r="22" spans="1:11" x14ac:dyDescent="0.2">
      <c r="A22" s="1" t="s">
        <v>438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442</v>
      </c>
      <c r="J22" s="2">
        <v>0</v>
      </c>
      <c r="K22" s="12">
        <v>0</v>
      </c>
    </row>
    <row r="23" spans="1:11" x14ac:dyDescent="0.2">
      <c r="A23" s="1" t="s">
        <v>644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643</v>
      </c>
      <c r="J23" s="2">
        <v>0</v>
      </c>
      <c r="K23" s="12">
        <v>0</v>
      </c>
    </row>
    <row r="24" spans="1:11" x14ac:dyDescent="0.2">
      <c r="A24" s="1" t="s">
        <v>216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442</v>
      </c>
      <c r="J24" s="2">
        <v>0</v>
      </c>
      <c r="K24" s="12">
        <v>0</v>
      </c>
    </row>
    <row r="25" spans="1:11" x14ac:dyDescent="0.2">
      <c r="A25" s="1" t="s">
        <v>525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399</v>
      </c>
      <c r="I25" s="236" t="s">
        <v>526</v>
      </c>
      <c r="J25" s="2">
        <v>0</v>
      </c>
      <c r="K25" s="12">
        <v>0</v>
      </c>
    </row>
    <row r="26" spans="1:11" x14ac:dyDescent="0.2">
      <c r="A26" s="1" t="s">
        <v>245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440</v>
      </c>
      <c r="J26" s="2">
        <v>2.2916666666666669E-2</v>
      </c>
      <c r="K26" s="12">
        <v>35.299999999999997</v>
      </c>
    </row>
    <row r="27" spans="1:11" x14ac:dyDescent="0.2">
      <c r="A27" s="1" t="s">
        <v>187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440</v>
      </c>
      <c r="J27" s="2">
        <v>2.7083333333333334E-2</v>
      </c>
      <c r="K27" s="12">
        <v>37</v>
      </c>
    </row>
    <row r="28" spans="1:11" x14ac:dyDescent="0.2">
      <c r="A28" s="1" t="s">
        <v>254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440</v>
      </c>
      <c r="J28" s="2">
        <v>0</v>
      </c>
      <c r="K28" s="12">
        <v>0</v>
      </c>
    </row>
    <row r="29" spans="1:11" x14ac:dyDescent="0.2">
      <c r="A29" s="1" t="s">
        <v>169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441</v>
      </c>
      <c r="J29" s="2">
        <v>0</v>
      </c>
      <c r="K29" s="12">
        <v>0</v>
      </c>
    </row>
    <row r="30" spans="1:11" x14ac:dyDescent="0.2">
      <c r="A30" s="1" t="s">
        <v>168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441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ref="A2:L30">
    <sortCondition descending="1" ref="D1"/>
  </sortState>
  <phoneticPr fontId="9" type="noConversion"/>
  <conditionalFormatting sqref="E1:E1048576">
    <cfRule type="cellIs" dxfId="1400" priority="107" stopIfTrue="1" operator="between">
      <formula>0</formula>
      <formula>19.99</formula>
    </cfRule>
    <cfRule type="cellIs" dxfId="1399" priority="108" stopIfTrue="1" operator="between">
      <formula>20</formula>
      <formula>24.99</formula>
    </cfRule>
    <cfRule type="cellIs" dxfId="1398" priority="109" stopIfTrue="1" operator="between">
      <formula>25</formula>
      <formula>99.99</formula>
    </cfRule>
  </conditionalFormatting>
  <conditionalFormatting sqref="J1:J1048576">
    <cfRule type="cellIs" dxfId="1397" priority="95" operator="equal">
      <formula>0</formula>
    </cfRule>
    <cfRule type="cellIs" dxfId="1396" priority="96" stopIfTrue="1" operator="between">
      <formula>0.0000115740740740741</formula>
      <formula>0.0416550925925926</formula>
    </cfRule>
    <cfRule type="cellIs" dxfId="1395" priority="97" stopIfTrue="1" operator="between">
      <formula>0.0416666666666667</formula>
      <formula>0.0833217592592593</formula>
    </cfRule>
    <cfRule type="cellIs" dxfId="1394" priority="98" stopIfTrue="1" operator="between">
      <formula>0.0833333333333333</formula>
      <formula>4.16665509259259</formula>
    </cfRule>
  </conditionalFormatting>
  <conditionalFormatting sqref="K1:K1048576">
    <cfRule type="cellIs" dxfId="1393" priority="91" operator="equal">
      <formula>0</formula>
    </cfRule>
    <cfRule type="cellIs" dxfId="1392" priority="92" stopIfTrue="1" operator="between">
      <formula>0.1</formula>
      <formula>99.9</formula>
    </cfRule>
    <cfRule type="cellIs" dxfId="1391" priority="93" stopIfTrue="1" operator="between">
      <formula>100</formula>
      <formula>199.9</formula>
    </cfRule>
    <cfRule type="cellIs" dxfId="1390" priority="94" stopIfTrue="1" operator="between">
      <formula>200</formula>
      <formula>9999</formula>
    </cfRule>
  </conditionalFormatting>
  <conditionalFormatting sqref="I1:I1048576">
    <cfRule type="cellIs" dxfId="1389" priority="25" operator="equal">
      <formula>"WB"</formula>
    </cfRule>
    <cfRule type="cellIs" dxfId="1388" priority="40" operator="equal">
      <formula>"BB"</formula>
    </cfRule>
    <cfRule type="cellIs" dxfId="1387" priority="44" operator="equal">
      <formula>"EB"</formula>
    </cfRule>
    <cfRule type="cellIs" dxfId="1386" priority="45" operator="equal">
      <formula>"SB"</formula>
    </cfRule>
    <cfRule type="cellIs" dxfId="1385" priority="46" operator="equal">
      <formula>"AB"</formula>
    </cfRule>
  </conditionalFormatting>
  <conditionalFormatting sqref="B1:B1048576">
    <cfRule type="cellIs" dxfId="1384" priority="35" stopIfTrue="1" operator="between">
      <formula>0</formula>
      <formula>0.041666665</formula>
    </cfRule>
    <cfRule type="cellIs" dxfId="1383" priority="36" stopIfTrue="1" operator="between">
      <formula>0.0416666666666667</formula>
      <formula>0.124999884259259</formula>
    </cfRule>
    <cfRule type="cellIs" dxfId="1382" priority="37" stopIfTrue="1" operator="between">
      <formula>0.125</formula>
      <formula>0.166666550925926</formula>
    </cfRule>
    <cfRule type="cellIs" dxfId="1381" priority="38" stopIfTrue="1" operator="between">
      <formula>0.0833333333333333</formula>
      <formula>0.208333217592593</formula>
    </cfRule>
    <cfRule type="cellIs" dxfId="1380" priority="39" stopIfTrue="1" operator="between">
      <formula>0.208333333333333</formula>
      <formula>4.16666655092593</formula>
    </cfRule>
  </conditionalFormatting>
  <conditionalFormatting sqref="G1:G1048576">
    <cfRule type="cellIs" dxfId="1379" priority="29" stopIfTrue="1" operator="between">
      <formula>0</formula>
      <formula>399.99</formula>
    </cfRule>
    <cfRule type="cellIs" dxfId="1378" priority="30" stopIfTrue="1" operator="between">
      <formula>400</formula>
      <formula>449.99</formula>
    </cfRule>
    <cfRule type="cellIs" dxfId="1377" priority="31" stopIfTrue="1" operator="between">
      <formula>450</formula>
      <formula>499.99</formula>
    </cfRule>
    <cfRule type="cellIs" dxfId="1376" priority="32" stopIfTrue="1" operator="between">
      <formula>500</formula>
      <formula>549.99</formula>
    </cfRule>
    <cfRule type="cellIs" dxfId="1375" priority="33" stopIfTrue="1" operator="between">
      <formula>550</formula>
      <formula>599.99</formula>
    </cfRule>
  </conditionalFormatting>
  <conditionalFormatting sqref="G1:G1048576">
    <cfRule type="cellIs" dxfId="1374" priority="34" stopIfTrue="1" operator="between">
      <formula>600</formula>
      <formula>9999.99</formula>
    </cfRule>
  </conditionalFormatting>
  <conditionalFormatting sqref="F1:F1048576">
    <cfRule type="cellIs" dxfId="1373" priority="26" stopIfTrue="1" operator="between">
      <formula>0</formula>
      <formula>199.99</formula>
    </cfRule>
    <cfRule type="cellIs" dxfId="1372" priority="27" stopIfTrue="1" operator="between">
      <formula>200</formula>
      <formula>399.99</formula>
    </cfRule>
    <cfRule type="cellIs" dxfId="1371" priority="28" stopIfTrue="1" operator="between">
      <formula>400</formula>
      <formula>9999.99</formula>
    </cfRule>
  </conditionalFormatting>
  <conditionalFormatting sqref="H1:H1048576">
    <cfRule type="cellIs" dxfId="1370" priority="15" stopIfTrue="1" operator="equal">
      <formula>"CR"</formula>
    </cfRule>
    <cfRule type="cellIs" dxfId="1369" priority="16" stopIfTrue="1" operator="equal">
      <formula>"FB"</formula>
    </cfRule>
    <cfRule type="cellIs" dxfId="1368" priority="17" stopIfTrue="1" operator="equal">
      <formula>"RR"</formula>
    </cfRule>
    <cfRule type="cellIs" dxfId="1367" priority="18" stopIfTrue="1" operator="equal">
      <formula>"MTB"</formula>
    </cfRule>
  </conditionalFormatting>
  <conditionalFormatting sqref="A1:A1048576">
    <cfRule type="expression" dxfId="1366" priority="11" stopIfTrue="1">
      <formula>H1="CR"</formula>
    </cfRule>
    <cfRule type="expression" dxfId="1365" priority="12" stopIfTrue="1">
      <formula>H1="RR"</formula>
    </cfRule>
    <cfRule type="expression" dxfId="1364" priority="13" stopIfTrue="1">
      <formula>H1="FB"</formula>
    </cfRule>
    <cfRule type="expression" dxfId="1363" priority="14">
      <formula>H1="MTB"</formula>
    </cfRule>
  </conditionalFormatting>
  <conditionalFormatting sqref="C1:C1048576">
    <cfRule type="cellIs" dxfId="1362" priority="7" stopIfTrue="1" operator="between">
      <formula>0</formula>
      <formula>19.99</formula>
    </cfRule>
    <cfRule type="cellIs" dxfId="1361" priority="8" stopIfTrue="1" operator="between">
      <formula>20</formula>
      <formula>49.99</formula>
    </cfRule>
    <cfRule type="cellIs" dxfId="1360" priority="9" stopIfTrue="1" operator="between">
      <formula>50</formula>
      <formula>99.9999</formula>
    </cfRule>
    <cfRule type="cellIs" dxfId="1359" priority="10" stopIfTrue="1" operator="between">
      <formula>100</formula>
      <formula>9999</formula>
    </cfRule>
  </conditionalFormatting>
  <conditionalFormatting sqref="D1:D1048576">
    <cfRule type="cellIs" dxfId="1358" priority="1" stopIfTrue="1" operator="between">
      <formula>0</formula>
      <formula>99.99</formula>
    </cfRule>
    <cfRule type="cellIs" dxfId="1357" priority="2" stopIfTrue="1" operator="between">
      <formula>100</formula>
      <formula>499.99</formula>
    </cfRule>
    <cfRule type="cellIs" dxfId="1356" priority="3" stopIfTrue="1" operator="between">
      <formula>500</formula>
      <formula>999.99</formula>
    </cfRule>
    <cfRule type="cellIs" dxfId="1355" priority="4" stopIfTrue="1" operator="between">
      <formula>1000</formula>
      <formula>1499.99</formula>
    </cfRule>
    <cfRule type="cellIs" dxfId="1354" priority="5" stopIfTrue="1" operator="between">
      <formula>1500</formula>
      <formula>1999.99</formula>
    </cfRule>
  </conditionalFormatting>
  <conditionalFormatting sqref="D1:D1048576">
    <cfRule type="cellIs" dxfId="1353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7" t="s">
        <v>243</v>
      </c>
      <c r="D1" s="76" t="s">
        <v>2</v>
      </c>
      <c r="E1" s="77" t="s">
        <v>242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243</v>
      </c>
      <c r="K1" s="47" t="s">
        <v>284</v>
      </c>
      <c r="L1" s="23" t="s">
        <v>285</v>
      </c>
      <c r="M1" s="21" t="s">
        <v>35</v>
      </c>
      <c r="N1" s="21" t="s">
        <v>36</v>
      </c>
    </row>
    <row r="2" spans="1:14" x14ac:dyDescent="0.2">
      <c r="A2" s="1" t="s">
        <v>159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286</v>
      </c>
      <c r="M2" s="7" t="s">
        <v>20</v>
      </c>
      <c r="N2" s="7" t="s">
        <v>43</v>
      </c>
    </row>
    <row r="3" spans="1:14" x14ac:dyDescent="0.2">
      <c r="A3" s="1" t="s">
        <v>450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287</v>
      </c>
      <c r="M3" s="7" t="s">
        <v>20</v>
      </c>
      <c r="N3" s="7"/>
    </row>
    <row r="4" spans="1:14" x14ac:dyDescent="0.2">
      <c r="A4" s="1" t="s">
        <v>263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287</v>
      </c>
      <c r="M4" s="7" t="s">
        <v>20</v>
      </c>
      <c r="N4" s="7"/>
    </row>
    <row r="5" spans="1:14" x14ac:dyDescent="0.2">
      <c r="A5" s="1" t="s">
        <v>283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287</v>
      </c>
      <c r="M5" s="7" t="s">
        <v>20</v>
      </c>
    </row>
    <row r="6" spans="1:14" x14ac:dyDescent="0.2">
      <c r="A6" s="1" t="s">
        <v>160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287</v>
      </c>
      <c r="M6" s="7" t="s">
        <v>20</v>
      </c>
    </row>
    <row r="7" spans="1:14" x14ac:dyDescent="0.2">
      <c r="A7" s="1" t="s">
        <v>170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287</v>
      </c>
      <c r="M7" s="7" t="s">
        <v>20</v>
      </c>
      <c r="N7" s="7"/>
    </row>
    <row r="8" spans="1:14" x14ac:dyDescent="0.2">
      <c r="A8" s="1" t="s">
        <v>79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287</v>
      </c>
      <c r="M8" s="7" t="s">
        <v>20</v>
      </c>
    </row>
    <row r="9" spans="1:14" x14ac:dyDescent="0.2">
      <c r="A9" s="1" t="s">
        <v>80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287</v>
      </c>
      <c r="M9" s="7" t="s">
        <v>20</v>
      </c>
    </row>
    <row r="10" spans="1:14" x14ac:dyDescent="0.2">
      <c r="A10" s="1" t="s">
        <v>81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288</v>
      </c>
      <c r="M10" s="7" t="s">
        <v>20</v>
      </c>
    </row>
    <row r="11" spans="1:14" x14ac:dyDescent="0.2">
      <c r="A11" s="1" t="s">
        <v>591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287</v>
      </c>
      <c r="M11" s="7" t="s">
        <v>20</v>
      </c>
    </row>
    <row r="12" spans="1:14" x14ac:dyDescent="0.2">
      <c r="A12" s="1" t="s">
        <v>260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287</v>
      </c>
      <c r="M12" s="7" t="s">
        <v>20</v>
      </c>
      <c r="N12" s="7"/>
    </row>
    <row r="13" spans="1:14" x14ac:dyDescent="0.2">
      <c r="A13" s="1" t="s">
        <v>82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288</v>
      </c>
      <c r="M13" s="7" t="s">
        <v>20</v>
      </c>
      <c r="N13" s="7" t="s">
        <v>43</v>
      </c>
    </row>
    <row r="14" spans="1:14" x14ac:dyDescent="0.2">
      <c r="A14" s="1" t="s">
        <v>83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288</v>
      </c>
      <c r="M14" s="7" t="s">
        <v>20</v>
      </c>
      <c r="N14" s="7"/>
    </row>
    <row r="15" spans="1:14" x14ac:dyDescent="0.2">
      <c r="A15" s="1" t="s">
        <v>84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288</v>
      </c>
      <c r="M15" s="7" t="s">
        <v>20</v>
      </c>
      <c r="N15" s="7" t="s">
        <v>43</v>
      </c>
    </row>
    <row r="16" spans="1:14" x14ac:dyDescent="0.2">
      <c r="A16" s="1" t="s">
        <v>293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294</v>
      </c>
      <c r="M16" s="7" t="s">
        <v>20</v>
      </c>
      <c r="N16" s="7" t="s">
        <v>43</v>
      </c>
    </row>
    <row r="17" spans="1:13" x14ac:dyDescent="0.2">
      <c r="A17" s="1" t="s">
        <v>85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288</v>
      </c>
      <c r="M17" s="7" t="s">
        <v>20</v>
      </c>
    </row>
    <row r="18" spans="1:13" x14ac:dyDescent="0.2">
      <c r="A18" s="1" t="s">
        <v>373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374</v>
      </c>
      <c r="M18" s="74" t="s">
        <v>20</v>
      </c>
    </row>
    <row r="19" spans="1:13" x14ac:dyDescent="0.2">
      <c r="A19" s="1" t="s">
        <v>209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289</v>
      </c>
      <c r="M19" s="7" t="s">
        <v>20</v>
      </c>
    </row>
    <row r="20" spans="1:13" x14ac:dyDescent="0.2">
      <c r="A20" s="1"/>
      <c r="C20" s="14"/>
      <c r="D20" s="13"/>
      <c r="E20" s="9"/>
      <c r="G20" s="8"/>
      <c r="H20" s="6"/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ref="A2:P19">
    <sortCondition descending="1" ref="C1"/>
  </sortState>
  <phoneticPr fontId="9" type="noConversion"/>
  <conditionalFormatting sqref="I1:I1048576">
    <cfRule type="cellIs" dxfId="1352" priority="82" operator="equal">
      <formula>0</formula>
    </cfRule>
    <cfRule type="cellIs" dxfId="1351" priority="284" stopIfTrue="1" operator="between">
      <formula>0.0000115740740740741</formula>
      <formula>0.0416550925925926</formula>
    </cfRule>
    <cfRule type="cellIs" dxfId="1350" priority="285" stopIfTrue="1" operator="between">
      <formula>0.0416666666666667</formula>
      <formula>0.0833217592592593</formula>
    </cfRule>
    <cfRule type="cellIs" dxfId="1349" priority="286" stopIfTrue="1" operator="between">
      <formula>0.0833333333333333</formula>
      <formula>4.16665509259259</formula>
    </cfRule>
  </conditionalFormatting>
  <conditionalFormatting sqref="E1:E1048576">
    <cfRule type="cellIs" dxfId="1348" priority="72" stopIfTrue="1" operator="between">
      <formula>0</formula>
      <formula>19.99</formula>
    </cfRule>
    <cfRule type="cellIs" dxfId="1347" priority="73" stopIfTrue="1" operator="between">
      <formula>20</formula>
      <formula>24.99</formula>
    </cfRule>
    <cfRule type="cellIs" dxfId="1346" priority="74" stopIfTrue="1" operator="between">
      <formula>25</formula>
      <formula>99.99</formula>
    </cfRule>
  </conditionalFormatting>
  <conditionalFormatting sqref="L1:L1048576">
    <cfRule type="cellIs" dxfId="1345" priority="57" stopIfTrue="1" operator="equal">
      <formula>"CTF"</formula>
    </cfRule>
    <cfRule type="cellIs" dxfId="1344" priority="63" stopIfTrue="1" operator="equal">
      <formula>"E"</formula>
    </cfRule>
    <cfRule type="cellIs" dxfId="1343" priority="64" stopIfTrue="1" operator="equal">
      <formula>"RTF"</formula>
    </cfRule>
    <cfRule type="cellIs" dxfId="1342" priority="65" stopIfTrue="1" operator="equal">
      <formula>"Tri"</formula>
    </cfRule>
    <cfRule type="cellIs" dxfId="1341" priority="66" stopIfTrue="1" operator="equal">
      <formula>"Race"</formula>
    </cfRule>
    <cfRule type="cellIs" dxfId="1340" priority="67" stopIfTrue="1" operator="equal">
      <formula>"M"</formula>
    </cfRule>
  </conditionalFormatting>
  <conditionalFormatting sqref="K1:K1048576">
    <cfRule type="cellIs" dxfId="1339" priority="21" operator="greaterThanOrEqual">
      <formula>2010</formula>
    </cfRule>
    <cfRule type="cellIs" dxfId="1338" priority="22" stopIfTrue="1" operator="equal">
      <formula>2013</formula>
    </cfRule>
    <cfRule type="cellIs" dxfId="1337" priority="28" stopIfTrue="1" operator="equal">
      <formula>2006</formula>
    </cfRule>
    <cfRule type="cellIs" dxfId="1336" priority="58" stopIfTrue="1" operator="equal">
      <formula>2007</formula>
    </cfRule>
    <cfRule type="cellIs" dxfId="1335" priority="59" stopIfTrue="1" operator="equal">
      <formula>2008</formula>
    </cfRule>
    <cfRule type="cellIs" dxfId="1334" priority="60" stopIfTrue="1" operator="equal">
      <formula>2009</formula>
    </cfRule>
    <cfRule type="cellIs" dxfId="1333" priority="61" stopIfTrue="1" operator="equal">
      <formula>2010</formula>
    </cfRule>
    <cfRule type="cellIs" dxfId="1332" priority="62" stopIfTrue="1" operator="equal">
      <formula>2011</formula>
    </cfRule>
  </conditionalFormatting>
  <conditionalFormatting sqref="J1:J1048576">
    <cfRule type="cellIs" dxfId="1331" priority="53" operator="equal">
      <formula>0</formula>
    </cfRule>
    <cfRule type="cellIs" dxfId="1330" priority="54" stopIfTrue="1" operator="between">
      <formula>0.1</formula>
      <formula>99.9</formula>
    </cfRule>
    <cfRule type="cellIs" dxfId="1329" priority="55" stopIfTrue="1" operator="between">
      <formula>100</formula>
      <formula>199.9</formula>
    </cfRule>
    <cfRule type="cellIs" dxfId="1328" priority="56" stopIfTrue="1" operator="between">
      <formula>200</formula>
      <formula>9999</formula>
    </cfRule>
  </conditionalFormatting>
  <conditionalFormatting sqref="G1:G1048576">
    <cfRule type="cellIs" dxfId="1327" priority="42" stopIfTrue="1" operator="between">
      <formula>0</formula>
      <formula>499.99</formula>
    </cfRule>
    <cfRule type="cellIs" dxfId="1326" priority="43" stopIfTrue="1" operator="between">
      <formula>500</formula>
      <formula>999.99</formula>
    </cfRule>
    <cfRule type="cellIs" dxfId="1325" priority="44" stopIfTrue="1" operator="between">
      <formula>1000</formula>
      <formula>9999.99</formula>
    </cfRule>
  </conditionalFormatting>
  <conditionalFormatting sqref="A1:A1048576">
    <cfRule type="expression" dxfId="1324" priority="39">
      <formula>H1="RR"</formula>
    </cfRule>
    <cfRule type="expression" dxfId="1323" priority="40">
      <formula>H1="FB"</formula>
    </cfRule>
    <cfRule type="expression" dxfId="1322" priority="41">
      <formula>H1="MTB"</formula>
    </cfRule>
  </conditionalFormatting>
  <conditionalFormatting sqref="H1:H1048576">
    <cfRule type="cellIs" dxfId="1321" priority="36" operator="equal">
      <formula>"FB"</formula>
    </cfRule>
    <cfRule type="cellIs" dxfId="1320" priority="37" stopIfTrue="1" operator="equal">
      <formula>"RR"</formula>
    </cfRule>
    <cfRule type="cellIs" dxfId="1319" priority="38" stopIfTrue="1" operator="equal">
      <formula>"MTB"</formula>
    </cfRule>
  </conditionalFormatting>
  <conditionalFormatting sqref="B1:B1048576">
    <cfRule type="cellIs" dxfId="1318" priority="23" stopIfTrue="1" operator="between">
      <formula>0</formula>
      <formula>0.041666665</formula>
    </cfRule>
    <cfRule type="cellIs" dxfId="1317" priority="24" stopIfTrue="1" operator="between">
      <formula>0.0416666666666667</formula>
      <formula>0.124999884259259</formula>
    </cfRule>
    <cfRule type="cellIs" dxfId="1316" priority="25" stopIfTrue="1" operator="between">
      <formula>0.125</formula>
      <formula>0.166666550925926</formula>
    </cfRule>
    <cfRule type="cellIs" dxfId="1315" priority="26" stopIfTrue="1" operator="between">
      <formula>0.0833333333333333</formula>
      <formula>0.208333217592593</formula>
    </cfRule>
    <cfRule type="cellIs" dxfId="1314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313" priority="17" stopIfTrue="1" operator="between">
      <formula>0</formula>
      <formula>199.99</formula>
    </cfRule>
    <cfRule type="cellIs" dxfId="1312" priority="18" stopIfTrue="1" operator="between">
      <formula>200</formula>
      <formula>399.99</formula>
    </cfRule>
    <cfRule type="cellIs" dxfId="1311" priority="19" stopIfTrue="1" operator="between">
      <formula>400</formula>
      <formula>9999.99</formula>
    </cfRule>
  </conditionalFormatting>
  <conditionalFormatting sqref="C1:C1048576">
    <cfRule type="cellIs" dxfId="1310" priority="7" stopIfTrue="1" operator="between">
      <formula>0</formula>
      <formula>19.99</formula>
    </cfRule>
    <cfRule type="cellIs" dxfId="1309" priority="8" stopIfTrue="1" operator="between">
      <formula>20</formula>
      <formula>49.99</formula>
    </cfRule>
    <cfRule type="cellIs" dxfId="1308" priority="9" stopIfTrue="1" operator="between">
      <formula>50</formula>
      <formula>99.9999</formula>
    </cfRule>
    <cfRule type="cellIs" dxfId="1307" priority="10" stopIfTrue="1" operator="between">
      <formula>100</formula>
      <formula>9999</formula>
    </cfRule>
  </conditionalFormatting>
  <conditionalFormatting sqref="D1:D1048576">
    <cfRule type="cellIs" dxfId="1306" priority="1" stopIfTrue="1" operator="between">
      <formula>0</formula>
      <formula>99.99</formula>
    </cfRule>
    <cfRule type="cellIs" dxfId="1305" priority="2" stopIfTrue="1" operator="between">
      <formula>100</formula>
      <formula>499.99</formula>
    </cfRule>
    <cfRule type="cellIs" dxfId="1304" priority="3" stopIfTrue="1" operator="between">
      <formula>500</formula>
      <formula>999.99</formula>
    </cfRule>
    <cfRule type="cellIs" dxfId="1303" priority="4" stopIfTrue="1" operator="between">
      <formula>1000</formula>
      <formula>1499.99</formula>
    </cfRule>
    <cfRule type="cellIs" dxfId="1302" priority="5" stopIfTrue="1" operator="between">
      <formula>1500</formula>
      <formula>1999.99</formula>
    </cfRule>
  </conditionalFormatting>
  <conditionalFormatting sqref="D1:D1048576">
    <cfRule type="cellIs" dxfId="1301" priority="6" stopIfTrue="1" operator="between">
      <formula>2000</formula>
      <formula>9999.99</formula>
    </cfRule>
  </conditionalFormatting>
  <hyperlinks>
    <hyperlink ref="N15" r:id="rId1"/>
    <hyperlink ref="M9" r:id="rId2"/>
    <hyperlink ref="M15" r:id="rId3"/>
    <hyperlink ref="M10" r:id="rId4"/>
    <hyperlink ref="M17" r:id="rId5"/>
    <hyperlink ref="M13" r:id="rId6"/>
    <hyperlink ref="N13" r:id="rId7"/>
    <hyperlink ref="M14" r:id="rId8"/>
    <hyperlink ref="M8" r:id="rId9"/>
    <hyperlink ref="M2" r:id="rId10"/>
    <hyperlink ref="N2" r:id="rId11"/>
    <hyperlink ref="M6" r:id="rId12"/>
    <hyperlink ref="M7" r:id="rId13"/>
    <hyperlink ref="M19" r:id="rId14"/>
    <hyperlink ref="M12" r:id="rId15"/>
    <hyperlink ref="M4" r:id="rId16"/>
    <hyperlink ref="M5" r:id="rId17"/>
    <hyperlink ref="N16" r:id="rId18"/>
    <hyperlink ref="M16" r:id="rId19"/>
    <hyperlink ref="M18" r:id="rId20"/>
    <hyperlink ref="M3" r:id="rId21"/>
    <hyperlink ref="M11" r:id="rId22"/>
  </hyperlinks>
  <pageMargins left="0.78740157499999996" right="0.78740157499999996" top="0.984251969" bottom="0.984251969" header="0.4921259845" footer="0.4921259845"/>
  <pageSetup paperSize="9" orientation="portrait" horizontalDpi="4294967293" r:id="rId23"/>
  <headerFooter alignWithMargins="0"/>
  <legacy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87</v>
      </c>
      <c r="B1" s="81" t="s">
        <v>154</v>
      </c>
    </row>
    <row r="2" spans="1:2" x14ac:dyDescent="0.2">
      <c r="A2" s="81" t="s">
        <v>93</v>
      </c>
      <c r="B2" s="81">
        <f>COUNTIF(Auswärts!K:K,"Spessart")</f>
        <v>7</v>
      </c>
    </row>
    <row r="3" spans="1:2" x14ac:dyDescent="0.2">
      <c r="A3" s="81" t="s">
        <v>90</v>
      </c>
      <c r="B3" s="81">
        <f>COUNTIF(Auswärts!K:K,"Taunus")</f>
        <v>5</v>
      </c>
    </row>
    <row r="4" spans="1:2" x14ac:dyDescent="0.2">
      <c r="A4" s="81" t="s">
        <v>91</v>
      </c>
      <c r="B4" s="81">
        <f>COUNTIF(Auswärts!K:K,"Vogelsberg")</f>
        <v>4</v>
      </c>
    </row>
    <row r="5" spans="1:2" x14ac:dyDescent="0.2">
      <c r="A5" s="81" t="s">
        <v>92</v>
      </c>
      <c r="B5" s="81">
        <f>COUNTIF(Auswärts!K:K,"Odenwald")</f>
        <v>3</v>
      </c>
    </row>
    <row r="6" spans="1:2" x14ac:dyDescent="0.2">
      <c r="A6" s="81" t="s">
        <v>89</v>
      </c>
      <c r="B6" s="81">
        <f>COUNTIF(Auswärts!K:K,"Rhön")</f>
        <v>3</v>
      </c>
    </row>
    <row r="7" spans="1:2" x14ac:dyDescent="0.2">
      <c r="A7" s="81" t="s">
        <v>88</v>
      </c>
      <c r="B7" s="81">
        <f>COUNTIF(Auswärts!K:K,"Schwarzwald")</f>
        <v>1</v>
      </c>
    </row>
    <row r="8" spans="1:2" x14ac:dyDescent="0.2">
      <c r="A8" s="81" t="s">
        <v>420</v>
      </c>
      <c r="B8" s="81">
        <f>COUNTIF(Auswärts!K:K,"Alpen")</f>
        <v>1</v>
      </c>
    </row>
    <row r="9" spans="1:2" x14ac:dyDescent="0.2">
      <c r="A9" s="81" t="s">
        <v>332</v>
      </c>
      <c r="B9" s="81">
        <f>COUNTIF(Auswärts!K:K,"Schwäbische Alb")</f>
        <v>1</v>
      </c>
    </row>
    <row r="10" spans="1:2" x14ac:dyDescent="0.2">
      <c r="A10" s="81" t="s">
        <v>333</v>
      </c>
      <c r="B10" s="81">
        <v>1</v>
      </c>
    </row>
  </sheetData>
  <sortState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243</v>
      </c>
      <c r="D1" s="76" t="s">
        <v>2</v>
      </c>
      <c r="E1" s="77" t="s">
        <v>242</v>
      </c>
      <c r="F1" s="78" t="s">
        <v>24</v>
      </c>
      <c r="G1" s="368" t="s">
        <v>1</v>
      </c>
      <c r="H1" s="24" t="s">
        <v>3</v>
      </c>
      <c r="I1" s="75" t="s">
        <v>4</v>
      </c>
      <c r="J1" s="47" t="s">
        <v>243</v>
      </c>
      <c r="K1" s="157" t="s">
        <v>87</v>
      </c>
      <c r="L1" s="158" t="s">
        <v>249</v>
      </c>
      <c r="M1" s="158" t="s">
        <v>250</v>
      </c>
      <c r="N1" s="158" t="s">
        <v>251</v>
      </c>
      <c r="O1" s="158" t="s">
        <v>252</v>
      </c>
      <c r="P1" s="159" t="s">
        <v>211</v>
      </c>
    </row>
    <row r="2" spans="1:16" x14ac:dyDescent="0.2">
      <c r="A2" s="1" t="s">
        <v>186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420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88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593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399</v>
      </c>
      <c r="I4" s="2">
        <v>0.10416666666666667</v>
      </c>
      <c r="J4" s="5">
        <v>223</v>
      </c>
      <c r="K4" s="226" t="s">
        <v>333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89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89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89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500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90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499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90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498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90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90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505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399</v>
      </c>
      <c r="I12" s="2">
        <v>8.0555555555555561E-2</v>
      </c>
      <c r="J12" s="5">
        <v>185</v>
      </c>
      <c r="K12" s="226" t="s">
        <v>332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90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497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91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496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91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91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91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371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92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258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92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495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93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494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93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493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93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171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93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491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93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716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93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492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93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537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92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ref="A2:S27">
    <sortCondition descending="1" ref="G1"/>
  </sortState>
  <conditionalFormatting sqref="C1:C1048576">
    <cfRule type="cellIs" dxfId="1300" priority="195" stopIfTrue="1" operator="between">
      <formula>0</formula>
      <formula>19.99</formula>
    </cfRule>
    <cfRule type="cellIs" dxfId="1299" priority="196" stopIfTrue="1" operator="between">
      <formula>20</formula>
      <formula>49.99</formula>
    </cfRule>
    <cfRule type="cellIs" dxfId="1298" priority="197" stopIfTrue="1" operator="between">
      <formula>50</formula>
      <formula>9999</formula>
    </cfRule>
  </conditionalFormatting>
  <conditionalFormatting sqref="E1:E1048576">
    <cfRule type="cellIs" dxfId="1297" priority="192" stopIfTrue="1" operator="between">
      <formula>0</formula>
      <formula>19.99</formula>
    </cfRule>
    <cfRule type="cellIs" dxfId="1296" priority="193" stopIfTrue="1" operator="between">
      <formula>20</formula>
      <formula>24.99</formula>
    </cfRule>
    <cfRule type="cellIs" dxfId="1295" priority="194" stopIfTrue="1" operator="between">
      <formula>25</formula>
      <formula>99.99</formula>
    </cfRule>
  </conditionalFormatting>
  <conditionalFormatting sqref="F1:F1048576">
    <cfRule type="cellIs" dxfId="1294" priority="189" stopIfTrue="1" operator="between">
      <formula>0</formula>
      <formula>199.99</formula>
    </cfRule>
    <cfRule type="cellIs" dxfId="1293" priority="190" stopIfTrue="1" operator="between">
      <formula>200</formula>
      <formula>399.99</formula>
    </cfRule>
    <cfRule type="cellIs" dxfId="1292" priority="191" stopIfTrue="1" operator="between">
      <formula>400</formula>
      <formula>9999.99</formula>
    </cfRule>
  </conditionalFormatting>
  <conditionalFormatting sqref="J1:J1048576">
    <cfRule type="cellIs" dxfId="1291" priority="173" operator="equal">
      <formula>0</formula>
    </cfRule>
    <cfRule type="cellIs" dxfId="1290" priority="174" stopIfTrue="1" operator="between">
      <formula>0.1</formula>
      <formula>99.9</formula>
    </cfRule>
    <cfRule type="cellIs" dxfId="1289" priority="175" stopIfTrue="1" operator="between">
      <formula>100</formula>
      <formula>199.9</formula>
    </cfRule>
    <cfRule type="cellIs" dxfId="1288" priority="176" stopIfTrue="1" operator="between">
      <formula>200</formula>
      <formula>9999</formula>
    </cfRule>
  </conditionalFormatting>
  <conditionalFormatting sqref="H1:H1048576">
    <cfRule type="cellIs" dxfId="1287" priority="152" operator="equal">
      <formula>"FB"</formula>
    </cfRule>
    <cfRule type="cellIs" dxfId="1286" priority="153" stopIfTrue="1" operator="equal">
      <formula>"RR"</formula>
    </cfRule>
    <cfRule type="cellIs" dxfId="1285" priority="154" stopIfTrue="1" operator="equal">
      <formula>"MTB"</formula>
    </cfRule>
  </conditionalFormatting>
  <conditionalFormatting sqref="D1:D1048576">
    <cfRule type="cellIs" dxfId="1284" priority="120" stopIfTrue="1" operator="between">
      <formula>0</formula>
      <formula>99.99</formula>
    </cfRule>
    <cfRule type="cellIs" dxfId="1283" priority="121" stopIfTrue="1" operator="between">
      <formula>100</formula>
      <formula>499.99</formula>
    </cfRule>
    <cfRule type="cellIs" dxfId="1282" priority="122" stopIfTrue="1" operator="between">
      <formula>500</formula>
      <formula>999.99</formula>
    </cfRule>
    <cfRule type="cellIs" dxfId="1281" priority="123" stopIfTrue="1" operator="between">
      <formula>1000</formula>
      <formula>1499.99</formula>
    </cfRule>
    <cfRule type="cellIs" dxfId="1280" priority="124" stopIfTrue="1" operator="between">
      <formula>1500</formula>
      <formula>1999.99</formula>
    </cfRule>
  </conditionalFormatting>
  <conditionalFormatting sqref="D1:D1048576">
    <cfRule type="cellIs" dxfId="1279" priority="125" stopIfTrue="1" operator="between">
      <formula>2000</formula>
      <formula>9999.99</formula>
    </cfRule>
  </conditionalFormatting>
  <conditionalFormatting sqref="L1:O1048576">
    <cfRule type="cellIs" dxfId="1278" priority="66" operator="equal">
      <formula>1</formula>
    </cfRule>
    <cfRule type="cellIs" dxfId="1277" priority="67" operator="equal">
      <formula>2</formula>
    </cfRule>
    <cfRule type="cellIs" dxfId="1276" priority="68" operator="equal">
      <formula>3</formula>
    </cfRule>
  </conditionalFormatting>
  <conditionalFormatting sqref="P1:P1048576">
    <cfRule type="cellIs" dxfId="1275" priority="63" operator="between">
      <formula>2</formula>
      <formula>99.999</formula>
    </cfRule>
    <cfRule type="cellIs" dxfId="1274" priority="64" operator="between">
      <formula>1.5</formula>
      <formula>1.999</formula>
    </cfRule>
    <cfRule type="cellIs" dxfId="1273" priority="65" operator="between">
      <formula>1</formula>
      <formula>1.499</formula>
    </cfRule>
  </conditionalFormatting>
  <conditionalFormatting sqref="K1:K1048576">
    <cfRule type="cellIs" dxfId="1272" priority="45" stopIfTrue="1" operator="equal">
      <formula>"Hunsrück"</formula>
    </cfRule>
    <cfRule type="cellIs" dxfId="1271" priority="46" stopIfTrue="1" operator="equal">
      <formula>"Fränkische Alb"</formula>
    </cfRule>
    <cfRule type="cellIs" dxfId="1270" priority="47" stopIfTrue="1" operator="equal">
      <formula>"Bayerischer Wald"</formula>
    </cfRule>
    <cfRule type="cellIs" dxfId="1269" priority="48" stopIfTrue="1" operator="equal">
      <formula>"Harz"</formula>
    </cfRule>
    <cfRule type="cellIs" dxfId="1268" priority="49" stopIfTrue="1" operator="equal">
      <formula>"Fichtelgebirge"</formula>
    </cfRule>
    <cfRule type="cellIs" dxfId="1267" priority="50" stopIfTrue="1" operator="equal">
      <formula>"Frankenwald"</formula>
    </cfRule>
    <cfRule type="cellIs" dxfId="1266" priority="51" stopIfTrue="1" operator="equal">
      <formula>"Thüringer Wald"</formula>
    </cfRule>
    <cfRule type="cellIs" dxfId="1265" priority="52" stopIfTrue="1" operator="equal">
      <formula>"Rothaargebirge"</formula>
    </cfRule>
    <cfRule type="cellIs" dxfId="1264" priority="53" stopIfTrue="1" operator="equal">
      <formula>"Schwäbische Alb"</formula>
    </cfRule>
    <cfRule type="cellIs" dxfId="1263" priority="54" stopIfTrue="1" operator="equal">
      <formula>"Alpen"</formula>
    </cfRule>
    <cfRule type="cellIs" dxfId="1262" priority="55" stopIfTrue="1" operator="equal">
      <formula>"Pfalz"</formula>
    </cfRule>
    <cfRule type="cellIs" dxfId="1261" priority="56" stopIfTrue="1" operator="equal">
      <formula>"Schwarzwald"</formula>
    </cfRule>
    <cfRule type="cellIs" dxfId="1260" priority="57" stopIfTrue="1" operator="equal">
      <formula>"Vogelsberg"</formula>
    </cfRule>
    <cfRule type="cellIs" dxfId="1259" priority="58" stopIfTrue="1" operator="equal">
      <formula>"Rhön"</formula>
    </cfRule>
    <cfRule type="cellIs" dxfId="1258" priority="59" stopIfTrue="1" operator="equal">
      <formula>"Schwarzwald"</formula>
    </cfRule>
    <cfRule type="cellIs" dxfId="1257" priority="60" stopIfTrue="1" operator="equal">
      <formula>"Taunus"</formula>
    </cfRule>
    <cfRule type="cellIs" dxfId="1256" priority="61" stopIfTrue="1" operator="equal">
      <formula>"Spessart"</formula>
    </cfRule>
    <cfRule type="cellIs" dxfId="1255" priority="62" stopIfTrue="1" operator="equal">
      <formula>"Odenwald"</formula>
    </cfRule>
  </conditionalFormatting>
  <conditionalFormatting sqref="A1:A1048576">
    <cfRule type="expression" dxfId="1254" priority="33">
      <formula>H1="RR"</formula>
    </cfRule>
    <cfRule type="expression" dxfId="1253" priority="34">
      <formula>H1="FB"</formula>
    </cfRule>
    <cfRule type="expression" dxfId="1252" priority="35">
      <formula>H1="MTB"</formula>
    </cfRule>
  </conditionalFormatting>
  <conditionalFormatting sqref="B1:B1048576">
    <cfRule type="cellIs" dxfId="1251" priority="18" stopIfTrue="1" operator="between">
      <formula>0</formula>
      <formula>0.041666665</formula>
    </cfRule>
    <cfRule type="cellIs" dxfId="1250" priority="19" stopIfTrue="1" operator="between">
      <formula>0.0416666666666667</formula>
      <formula>0.124999884259259</formula>
    </cfRule>
    <cfRule type="cellIs" dxfId="1249" priority="20" stopIfTrue="1" operator="between">
      <formula>0.125</formula>
      <formula>0.166666550925926</formula>
    </cfRule>
    <cfRule type="cellIs" dxfId="1248" priority="21" stopIfTrue="1" operator="between">
      <formula>0.0833333333333333</formula>
      <formula>0.208333217592593</formula>
    </cfRule>
    <cfRule type="cellIs" dxfId="1247" priority="22" stopIfTrue="1" operator="between">
      <formula>0.208333333333333</formula>
      <formula>4.16666655092593</formula>
    </cfRule>
  </conditionalFormatting>
  <conditionalFormatting sqref="I1:I1048576">
    <cfRule type="cellIs" dxfId="1246" priority="13" stopIfTrue="1" operator="between">
      <formula>0</formula>
      <formula>0.041666665</formula>
    </cfRule>
    <cfRule type="cellIs" dxfId="1245" priority="14" stopIfTrue="1" operator="between">
      <formula>0.0416666666666667</formula>
      <formula>0.124999884259259</formula>
    </cfRule>
    <cfRule type="cellIs" dxfId="1244" priority="15" stopIfTrue="1" operator="between">
      <formula>0.125</formula>
      <formula>0.166666550925926</formula>
    </cfRule>
    <cfRule type="cellIs" dxfId="1243" priority="16" stopIfTrue="1" operator="between">
      <formula>0.0833333333333333</formula>
      <formula>0.208333217592593</formula>
    </cfRule>
    <cfRule type="cellIs" dxfId="1242" priority="17" stopIfTrue="1" operator="between">
      <formula>0.208333333333333</formula>
      <formula>4.16666655092593</formula>
    </cfRule>
  </conditionalFormatting>
  <conditionalFormatting sqref="G1:G1048576">
    <cfRule type="cellIs" dxfId="1241" priority="1" stopIfTrue="1" operator="between">
      <formula>0</formula>
      <formula>399.99</formula>
    </cfRule>
    <cfRule type="cellIs" dxfId="1240" priority="2" stopIfTrue="1" operator="between">
      <formula>400</formula>
      <formula>449.99</formula>
    </cfRule>
    <cfRule type="cellIs" dxfId="1239" priority="3" stopIfTrue="1" operator="between">
      <formula>450</formula>
      <formula>499.99</formula>
    </cfRule>
    <cfRule type="cellIs" dxfId="1238" priority="4" stopIfTrue="1" operator="between">
      <formula>500</formula>
      <formula>549.99</formula>
    </cfRule>
    <cfRule type="cellIs" dxfId="1237" priority="5" stopIfTrue="1" operator="between">
      <formula>550</formula>
      <formula>599.99</formula>
    </cfRule>
  </conditionalFormatting>
  <conditionalFormatting sqref="G1:G1048576">
    <cfRule type="cellIs" dxfId="1236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70" t="s">
        <v>354</v>
      </c>
      <c r="B1" s="369" t="s">
        <v>327</v>
      </c>
      <c r="C1" s="220" t="s">
        <v>391</v>
      </c>
      <c r="D1" s="24" t="s">
        <v>385</v>
      </c>
      <c r="E1" s="24" t="s">
        <v>386</v>
      </c>
      <c r="F1" s="24" t="s">
        <v>329</v>
      </c>
      <c r="G1" s="24" t="s">
        <v>387</v>
      </c>
      <c r="H1" s="79" t="s">
        <v>388</v>
      </c>
      <c r="I1" s="24" t="s">
        <v>389</v>
      </c>
      <c r="J1" s="79" t="s">
        <v>390</v>
      </c>
      <c r="K1" s="222" t="s">
        <v>411</v>
      </c>
      <c r="L1" s="223" t="s">
        <v>410</v>
      </c>
      <c r="M1" s="157" t="s">
        <v>87</v>
      </c>
      <c r="N1" s="157" t="s">
        <v>417</v>
      </c>
      <c r="O1" s="1" t="s">
        <v>225</v>
      </c>
      <c r="P1" s="224" t="s">
        <v>415</v>
      </c>
      <c r="Q1" s="371" t="s">
        <v>416</v>
      </c>
      <c r="R1" s="371" t="s">
        <v>423</v>
      </c>
      <c r="S1" s="371" t="s">
        <v>413</v>
      </c>
      <c r="T1" s="371" t="s">
        <v>414</v>
      </c>
      <c r="U1" s="372" t="s">
        <v>422</v>
      </c>
      <c r="V1" s="373" t="s">
        <v>433</v>
      </c>
      <c r="X1" s="374">
        <v>80</v>
      </c>
      <c r="Y1" s="1" t="s">
        <v>242</v>
      </c>
    </row>
    <row r="2" spans="1:25" x14ac:dyDescent="0.2">
      <c r="A2" s="1" t="s">
        <v>365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93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359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92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358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90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360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91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357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89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356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364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355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364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332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332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409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409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345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88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341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341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412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412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333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333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336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336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342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342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346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88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344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88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331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420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425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330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343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88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578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420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328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328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421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330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431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420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501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420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419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420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418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420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ref="A2:V28">
    <sortCondition ref="C1"/>
  </sortState>
  <conditionalFormatting sqref="B2:B1048576">
    <cfRule type="cellIs" dxfId="1235" priority="63" operator="equal">
      <formula>MAX($B:$B)</formula>
    </cfRule>
    <cfRule type="cellIs" dxfId="1234" priority="64" operator="equal">
      <formula>MIN($B:$B)</formula>
    </cfRule>
    <cfRule type="cellIs" dxfId="1233" priority="65" stopIfTrue="1" operator="equal">
      <formula>0</formula>
    </cfRule>
    <cfRule type="cellIs" dxfId="1232" priority="114" stopIfTrue="1" operator="between">
      <formula>0.1</formula>
      <formula>99.9</formula>
    </cfRule>
    <cfRule type="cellIs" dxfId="1231" priority="115" stopIfTrue="1" operator="between">
      <formula>100</formula>
      <formula>199.9</formula>
    </cfRule>
    <cfRule type="cellIs" dxfId="1230" priority="116" stopIfTrue="1" operator="between">
      <formula>200</formula>
      <formula>399.99</formula>
    </cfRule>
    <cfRule type="cellIs" dxfId="1229" priority="117" stopIfTrue="1" operator="between">
      <formula>400</formula>
      <formula>9999.99</formula>
    </cfRule>
  </conditionalFormatting>
  <conditionalFormatting sqref="C1:C1048576">
    <cfRule type="cellIs" dxfId="1228" priority="61" operator="equal">
      <formula>MAX($C:$C)</formula>
    </cfRule>
    <cfRule type="cellIs" dxfId="1227" priority="62" operator="equal">
      <formula>MIN($C:$C)</formula>
    </cfRule>
    <cfRule type="cellIs" dxfId="1226" priority="80" stopIfTrue="1" operator="equal">
      <formula>0</formula>
    </cfRule>
    <cfRule type="cellIs" dxfId="1225" priority="107" stopIfTrue="1" operator="between">
      <formula>0.0000115740740740741</formula>
      <formula>0.0416665509259259</formula>
    </cfRule>
    <cfRule type="cellIs" dxfId="1224" priority="108" stopIfTrue="1" operator="between">
      <formula>1.15740740740741E-07</formula>
      <formula>0.0833332175925926</formula>
    </cfRule>
    <cfRule type="cellIs" dxfId="1223" priority="109" stopIfTrue="1" operator="between">
      <formula>0.0833333333333333</formula>
      <formula>0.104166550925926</formula>
    </cfRule>
    <cfRule type="cellIs" dxfId="1222" priority="110" stopIfTrue="1" operator="between">
      <formula>0.104166666666667</formula>
      <formula>0.124999884259259</formula>
    </cfRule>
    <cfRule type="cellIs" dxfId="1221" priority="111" stopIfTrue="1" operator="between">
      <formula>0.125</formula>
      <formula>0.145833217592593</formula>
    </cfRule>
    <cfRule type="cellIs" dxfId="1220" priority="112" stopIfTrue="1" operator="between">
      <formula>0.145833333333333</formula>
      <formula>0.166655092592593</formula>
    </cfRule>
    <cfRule type="cellIs" dxfId="1219" priority="113" stopIfTrue="1" operator="between">
      <formula>0.166666666666667</formula>
      <formula>4.16665509259259</formula>
    </cfRule>
  </conditionalFormatting>
  <conditionalFormatting sqref="D1:E1048576">
    <cfRule type="cellIs" dxfId="1218" priority="104" stopIfTrue="1" operator="between">
      <formula>0</formula>
      <formula>19.99</formula>
    </cfRule>
    <cfRule type="cellIs" dxfId="1217" priority="105" stopIfTrue="1" operator="between">
      <formula>20</formula>
      <formula>49.99</formula>
    </cfRule>
    <cfRule type="cellIs" dxfId="1216" priority="106" stopIfTrue="1" operator="between">
      <formula>50</formula>
      <formula>9999</formula>
    </cfRule>
  </conditionalFormatting>
  <conditionalFormatting sqref="F1:F1048576">
    <cfRule type="cellIs" dxfId="1215" priority="55" operator="equal">
      <formula>MAX($F:$F)</formula>
    </cfRule>
    <cfRule type="cellIs" dxfId="1214" priority="56" operator="equal">
      <formula>MIN($F:$F)</formula>
    </cfRule>
    <cfRule type="cellIs" dxfId="1213" priority="101" stopIfTrue="1" operator="between">
      <formula>0</formula>
      <formula>199.99</formula>
    </cfRule>
    <cfRule type="cellIs" dxfId="1212" priority="102" stopIfTrue="1" operator="between">
      <formula>200</formula>
      <formula>399.99</formula>
    </cfRule>
    <cfRule type="cellIs" dxfId="1211" priority="103" stopIfTrue="1" operator="between">
      <formula>400</formula>
      <formula>9999.99</formula>
    </cfRule>
  </conditionalFormatting>
  <conditionalFormatting sqref="G1:G1048576">
    <cfRule type="cellIs" dxfId="1210" priority="53" operator="equal">
      <formula>MAX($G:$G)</formula>
    </cfRule>
    <cfRule type="cellIs" dxfId="1209" priority="54" operator="equal">
      <formula>MIN($G:$G)</formula>
    </cfRule>
    <cfRule type="cellIs" dxfId="1208" priority="98" stopIfTrue="1" operator="between">
      <formula>0</formula>
      <formula>499.99</formula>
    </cfRule>
    <cfRule type="cellIs" dxfId="1207" priority="99" stopIfTrue="1" operator="between">
      <formula>500</formula>
      <formula>999.99</formula>
    </cfRule>
    <cfRule type="cellIs" dxfId="1206" priority="100" stopIfTrue="1" operator="between">
      <formula>1000</formula>
      <formula>9999.99</formula>
    </cfRule>
  </conditionalFormatting>
  <conditionalFormatting sqref="I1:I1048576">
    <cfRule type="cellIs" dxfId="1205" priority="49" operator="equal">
      <formula>MAX($I:$I)</formula>
    </cfRule>
    <cfRule type="cellIs" dxfId="1204" priority="50" operator="equal">
      <formula>MIN($I:$I)</formula>
    </cfRule>
    <cfRule type="cellIs" dxfId="1203" priority="70" stopIfTrue="1" operator="between">
      <formula>0</formula>
      <formula>499.99</formula>
    </cfRule>
    <cfRule type="cellIs" dxfId="1202" priority="95" stopIfTrue="1" operator="between">
      <formula>500</formula>
      <formula>999.99</formula>
    </cfRule>
    <cfRule type="cellIs" dxfId="1201" priority="96" stopIfTrue="1" operator="between">
      <formula>1000</formula>
      <formula>1499.99</formula>
    </cfRule>
    <cfRule type="cellIs" dxfId="1200" priority="97" stopIfTrue="1" operator="between">
      <formula>1500</formula>
      <formula>9999.99</formula>
    </cfRule>
  </conditionalFormatting>
  <conditionalFormatting sqref="H1:H1048576">
    <cfRule type="cellIs" dxfId="1199" priority="16" operator="equal">
      <formula>MAX($H:$H)</formula>
    </cfRule>
    <cfRule type="cellIs" dxfId="1198" priority="46" operator="equal">
      <formula>MIN($H:$H)</formula>
    </cfRule>
    <cfRule type="cellIs" dxfId="1197" priority="51" stopIfTrue="1" operator="between">
      <formula>0</formula>
      <formula>399.99</formula>
    </cfRule>
    <cfRule type="cellIs" dxfId="1196" priority="52" stopIfTrue="1" operator="between">
      <formula>400</formula>
      <formula>499.99</formula>
    </cfRule>
    <cfRule type="cellIs" dxfId="1195" priority="92" stopIfTrue="1" operator="between">
      <formula>500</formula>
      <formula>999.99</formula>
    </cfRule>
    <cfRule type="cellIs" dxfId="1194" priority="93" stopIfTrue="1" operator="between">
      <formula>1000</formula>
      <formula>1999.99</formula>
    </cfRule>
    <cfRule type="cellIs" dxfId="1193" priority="94" stopIfTrue="1" operator="between">
      <formula>2000</formula>
      <formula>9999</formula>
    </cfRule>
  </conditionalFormatting>
  <conditionalFormatting sqref="M1:N1 M12:N1048576 M11 M7:N10 M2:M6">
    <cfRule type="cellIs" dxfId="1192" priority="21" stopIfTrue="1" operator="equal">
      <formula>"Hunsrück"</formula>
    </cfRule>
    <cfRule type="cellIs" dxfId="1191" priority="22" stopIfTrue="1" operator="equal">
      <formula>"Fränkische Alb"</formula>
    </cfRule>
    <cfRule type="cellIs" dxfId="1190" priority="71" stopIfTrue="1" operator="equal">
      <formula>"Bayerischer Wald"</formula>
    </cfRule>
    <cfRule type="cellIs" dxfId="1189" priority="72" stopIfTrue="1" operator="equal">
      <formula>"Harz"</formula>
    </cfRule>
    <cfRule type="cellIs" dxfId="1188" priority="73" stopIfTrue="1" operator="equal">
      <formula>"Fichtelgebirge"</formula>
    </cfRule>
    <cfRule type="cellIs" dxfId="1187" priority="74" stopIfTrue="1" operator="equal">
      <formula>"Frankenwald"</formula>
    </cfRule>
    <cfRule type="cellIs" dxfId="1186" priority="75" stopIfTrue="1" operator="equal">
      <formula>"Thüringer Wald"</formula>
    </cfRule>
    <cfRule type="cellIs" dxfId="1185" priority="76" stopIfTrue="1" operator="equal">
      <formula>"Rothaargebirge"</formula>
    </cfRule>
    <cfRule type="cellIs" dxfId="1184" priority="77" stopIfTrue="1" operator="equal">
      <formula>"Schwäbische Alb"</formula>
    </cfRule>
    <cfRule type="cellIs" dxfId="1183" priority="78" stopIfTrue="1" operator="equal">
      <formula>"Alpen"</formula>
    </cfRule>
    <cfRule type="cellIs" dxfId="1182" priority="79" stopIfTrue="1" operator="equal">
      <formula>"Pfalz"</formula>
    </cfRule>
    <cfRule type="cellIs" dxfId="1181" priority="82" stopIfTrue="1" operator="equal">
      <formula>"Schwarzwald"</formula>
    </cfRule>
    <cfRule type="cellIs" dxfId="1180" priority="83" stopIfTrue="1" operator="equal">
      <formula>"Vogelsberg"</formula>
    </cfRule>
    <cfRule type="cellIs" dxfId="1179" priority="84" stopIfTrue="1" operator="equal">
      <formula>"Rhön"</formula>
    </cfRule>
    <cfRule type="cellIs" dxfId="1178" priority="85" stopIfTrue="1" operator="equal">
      <formula>"Schwarzwald"</formula>
    </cfRule>
    <cfRule type="cellIs" dxfId="1177" priority="86" stopIfTrue="1" operator="equal">
      <formula>"Taunus"</formula>
    </cfRule>
    <cfRule type="cellIs" dxfId="1176" priority="87" stopIfTrue="1" operator="equal">
      <formula>"Spessart"</formula>
    </cfRule>
    <cfRule type="cellIs" dxfId="1175" priority="88" stopIfTrue="1" operator="equal">
      <formula>"Odenwald"</formula>
    </cfRule>
  </conditionalFormatting>
  <conditionalFormatting sqref="G1:G1048576">
    <cfRule type="cellIs" dxfId="1174" priority="66" stopIfTrue="1" operator="between">
      <formula>0</formula>
      <formula>499.99</formula>
    </cfRule>
    <cfRule type="cellIs" dxfId="1173" priority="67" stopIfTrue="1" operator="between">
      <formula>500</formula>
      <formula>999.99</formula>
    </cfRule>
    <cfRule type="cellIs" dxfId="1172" priority="68" stopIfTrue="1" operator="between">
      <formula>1000</formula>
      <formula>1499.99</formula>
    </cfRule>
    <cfRule type="cellIs" dxfId="1171" priority="69" stopIfTrue="1" operator="between">
      <formula>1500</formula>
      <formula>9999.99</formula>
    </cfRule>
  </conditionalFormatting>
  <conditionalFormatting sqref="D1:D1048576">
    <cfRule type="cellIs" dxfId="1170" priority="59" operator="equal">
      <formula>MAX($D:$D)</formula>
    </cfRule>
    <cfRule type="cellIs" dxfId="1169" priority="60" operator="equal">
      <formula>MIN($D:$D)</formula>
    </cfRule>
  </conditionalFormatting>
  <conditionalFormatting sqref="E1:E1048576">
    <cfRule type="cellIs" dxfId="1168" priority="57" operator="equal">
      <formula>MAX($E:$E)</formula>
    </cfRule>
    <cfRule type="cellIs" dxfId="1167" priority="58" operator="equal">
      <formula>MIN($E:$E)</formula>
    </cfRule>
  </conditionalFormatting>
  <conditionalFormatting sqref="L1:L1048576">
    <cfRule type="cellIs" dxfId="1166" priority="23" operator="equal">
      <formula>MAX($L:$L)</formula>
    </cfRule>
    <cfRule type="cellIs" dxfId="1165" priority="36" stopIfTrue="1" operator="equal">
      <formula>0</formula>
    </cfRule>
    <cfRule type="cellIs" dxfId="1164" priority="37" stopIfTrue="1" operator="between">
      <formula>0.0001</formula>
      <formula>4.99</formula>
    </cfRule>
    <cfRule type="cellIs" dxfId="1163" priority="38" stopIfTrue="1" operator="between">
      <formula>5</formula>
      <formula>9.99</formula>
    </cfRule>
    <cfRule type="cellIs" dxfId="1162" priority="39" stopIfTrue="1" operator="between">
      <formula>10</formula>
      <formula>9999</formula>
    </cfRule>
  </conditionalFormatting>
  <conditionalFormatting sqref="K1:K1048576">
    <cfRule type="cellIs" dxfId="1161" priority="24" operator="equal">
      <formula>MAX($K:$K)</formula>
    </cfRule>
    <cfRule type="cellIs" dxfId="1160" priority="30" stopIfTrue="1" operator="equal">
      <formula>0</formula>
    </cfRule>
    <cfRule type="cellIs" dxfId="1159" priority="31" stopIfTrue="1" operator="between">
      <formula>0.0001</formula>
      <formula>99.99</formula>
    </cfRule>
    <cfRule type="cellIs" dxfId="1158" priority="32" stopIfTrue="1" operator="between">
      <formula>100</formula>
      <formula>199.99</formula>
    </cfRule>
    <cfRule type="cellIs" dxfId="1157" priority="33" stopIfTrue="1" operator="between">
      <formula>200</formula>
      <formula>9999</formula>
    </cfRule>
  </conditionalFormatting>
  <conditionalFormatting sqref="A1:A1048576">
    <cfRule type="expression" dxfId="1156" priority="25" stopIfTrue="1">
      <formula>K1="+Hm"</formula>
    </cfRule>
    <cfRule type="expression" dxfId="1155" priority="27" stopIfTrue="1">
      <formula>K1=0</formula>
    </cfRule>
    <cfRule type="expression" dxfId="1154" priority="29">
      <formula>K1&gt;0</formula>
    </cfRule>
  </conditionalFormatting>
  <conditionalFormatting sqref="O1:O1048576">
    <cfRule type="cellIs" dxfId="1153" priority="7" stopIfTrue="1" operator="equal">
      <formula>MIN($O:$O)</formula>
    </cfRule>
    <cfRule type="cellIs" dxfId="1152" priority="18" stopIfTrue="1" operator="equal">
      <formula>MAX($O:$O)</formula>
    </cfRule>
    <cfRule type="cellIs" dxfId="1151" priority="19" stopIfTrue="1" operator="between">
      <formula>11</formula>
      <formula>MAX(O:O)-1</formula>
    </cfRule>
    <cfRule type="cellIs" dxfId="1150" priority="20" stopIfTrue="1" operator="between">
      <formula>2</formula>
      <formula>10</formula>
    </cfRule>
  </conditionalFormatting>
  <conditionalFormatting sqref="J1:J1048576">
    <cfRule type="cellIs" dxfId="1149" priority="9" operator="equal">
      <formula>MAX($H:$H)</formula>
    </cfRule>
    <cfRule type="cellIs" dxfId="1148" priority="10" operator="equal">
      <formula>MIN($H:$H)</formula>
    </cfRule>
    <cfRule type="cellIs" dxfId="1147" priority="11" stopIfTrue="1" operator="between">
      <formula>0</formula>
      <formula>399.99</formula>
    </cfRule>
    <cfRule type="cellIs" dxfId="1146" priority="12" stopIfTrue="1" operator="between">
      <formula>400</formula>
      <formula>499.99</formula>
    </cfRule>
    <cfRule type="cellIs" dxfId="1145" priority="13" stopIfTrue="1" operator="between">
      <formula>500</formula>
      <formula>999.99</formula>
    </cfRule>
    <cfRule type="cellIs" dxfId="1144" priority="14" stopIfTrue="1" operator="between">
      <formula>1000</formula>
      <formula>1999.99</formula>
    </cfRule>
    <cfRule type="cellIs" dxfId="1143" priority="15" stopIfTrue="1" operator="between">
      <formula>2000</formula>
      <formula>9999</formula>
    </cfRule>
  </conditionalFormatting>
  <conditionalFormatting sqref="O1:O1048576">
    <cfRule type="cellIs" dxfId="1142" priority="8" stopIfTrue="1" operator="equal">
      <formula>2</formula>
    </cfRule>
    <cfRule type="cellIs" dxfId="1141" priority="17" stopIfTrue="1" operator="equal">
      <formula>MAX($O:$O)-1</formula>
    </cfRule>
  </conditionalFormatting>
  <conditionalFormatting sqref="B1">
    <cfRule type="cellIs" dxfId="1140" priority="1" stopIfTrue="1" operator="between">
      <formula>0</formula>
      <formula>399.99</formula>
    </cfRule>
    <cfRule type="cellIs" dxfId="1139" priority="2" stopIfTrue="1" operator="between">
      <formula>400</formula>
      <formula>449.99</formula>
    </cfRule>
    <cfRule type="cellIs" dxfId="1138" priority="3" stopIfTrue="1" operator="between">
      <formula>450</formula>
      <formula>499.99</formula>
    </cfRule>
    <cfRule type="cellIs" dxfId="1137" priority="4" stopIfTrue="1" operator="between">
      <formula>500</formula>
      <formula>549.99</formula>
    </cfRule>
    <cfRule type="cellIs" dxfId="1136" priority="5" stopIfTrue="1" operator="between">
      <formula>550</formula>
      <formula>599.99</formula>
    </cfRule>
  </conditionalFormatting>
  <conditionalFormatting sqref="B1">
    <cfRule type="cellIs" dxfId="1135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3" t="s">
        <v>127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321</v>
      </c>
      <c r="H1" s="238" t="s">
        <v>320</v>
      </c>
      <c r="I1" s="67" t="s">
        <v>319</v>
      </c>
      <c r="J1" s="67" t="s">
        <v>458</v>
      </c>
      <c r="K1" s="67" t="s">
        <v>577</v>
      </c>
      <c r="M1" s="392" t="s">
        <v>868</v>
      </c>
      <c r="N1" s="392"/>
      <c r="O1" s="392"/>
      <c r="P1" s="392"/>
    </row>
    <row r="2" spans="1:16" x14ac:dyDescent="0.2">
      <c r="A2" s="391" t="s">
        <v>401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M2" s="62" t="s">
        <v>595</v>
      </c>
      <c r="N2" s="320">
        <f>MAX(G3:G991)</f>
        <v>2700</v>
      </c>
      <c r="O2" s="198" t="s">
        <v>596</v>
      </c>
      <c r="P2" s="321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243</v>
      </c>
      <c r="D3" s="23" t="s">
        <v>242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109</v>
      </c>
      <c r="N3" s="320">
        <f>MAX(F3:F991)</f>
        <v>2830</v>
      </c>
      <c r="O3" s="62" t="s">
        <v>597</v>
      </c>
      <c r="P3" s="322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444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1" t="s">
        <v>232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</row>
    <row r="13" spans="1:16" s="26" customFormat="1" x14ac:dyDescent="0.2">
      <c r="A13" s="44" t="s">
        <v>57</v>
      </c>
      <c r="B13" s="22" t="s">
        <v>0</v>
      </c>
      <c r="C13" s="232" t="s">
        <v>243</v>
      </c>
      <c r="D13" s="23" t="s">
        <v>242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111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112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113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114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115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1" t="s">
        <v>402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</row>
    <row r="22" spans="1:12" s="26" customFormat="1" x14ac:dyDescent="0.2">
      <c r="A22" s="44"/>
      <c r="B22" s="22" t="s">
        <v>0</v>
      </c>
      <c r="C22" s="232" t="s">
        <v>243</v>
      </c>
      <c r="D22" s="23" t="s">
        <v>242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347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116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125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125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125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125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1" t="s">
        <v>69</v>
      </c>
      <c r="B31" s="391"/>
      <c r="C31" s="391"/>
      <c r="D31" s="391"/>
      <c r="E31" s="391"/>
      <c r="F31" s="391"/>
      <c r="G31" s="391"/>
      <c r="H31" s="391"/>
      <c r="I31" s="391"/>
      <c r="J31" s="391"/>
      <c r="K31" s="391"/>
    </row>
    <row r="32" spans="1:12" s="26" customFormat="1" x14ac:dyDescent="0.2">
      <c r="A32" s="44"/>
      <c r="B32" s="22" t="s">
        <v>0</v>
      </c>
      <c r="C32" s="232" t="s">
        <v>243</v>
      </c>
      <c r="D32" s="23" t="s">
        <v>242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117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1" t="s">
        <v>70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</row>
    <row r="37" spans="1:12" s="26" customFormat="1" x14ac:dyDescent="0.2">
      <c r="A37" s="44"/>
      <c r="B37" s="22" t="s">
        <v>0</v>
      </c>
      <c r="C37" s="232" t="s">
        <v>243</v>
      </c>
      <c r="D37" s="23" t="s">
        <v>242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118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119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1" t="s">
        <v>226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</row>
    <row r="43" spans="1:12" x14ac:dyDescent="0.2">
      <c r="A43" s="44"/>
      <c r="B43" s="22" t="s">
        <v>0</v>
      </c>
      <c r="C43" s="232" t="s">
        <v>243</v>
      </c>
      <c r="D43" s="23" t="s">
        <v>242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121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120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124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122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123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1" t="s">
        <v>227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</row>
    <row r="52" spans="1:11" x14ac:dyDescent="0.2">
      <c r="A52" s="44"/>
      <c r="B52" s="22" t="s">
        <v>0</v>
      </c>
      <c r="C52" s="232" t="s">
        <v>243</v>
      </c>
      <c r="D52" s="23" t="s">
        <v>242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228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229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230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231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1" t="s">
        <v>318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</row>
    <row r="60" spans="1:11" x14ac:dyDescent="0.2">
      <c r="A60" s="44"/>
      <c r="B60" s="22" t="s">
        <v>0</v>
      </c>
      <c r="C60" s="232" t="s">
        <v>243</v>
      </c>
      <c r="D60" s="23" t="s">
        <v>242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121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322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325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230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323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324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120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326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1" t="s">
        <v>453</v>
      </c>
      <c r="B71" s="391"/>
      <c r="C71" s="391"/>
      <c r="D71" s="391"/>
      <c r="E71" s="391"/>
      <c r="F71" s="391"/>
      <c r="G71" s="391"/>
      <c r="H71" s="391"/>
      <c r="I71" s="391"/>
      <c r="J71" s="391"/>
      <c r="K71" s="391"/>
    </row>
    <row r="72" spans="1:11" x14ac:dyDescent="0.2">
      <c r="A72" s="44"/>
      <c r="B72" s="22" t="s">
        <v>0</v>
      </c>
      <c r="C72" s="232" t="s">
        <v>243</v>
      </c>
      <c r="D72" s="23" t="s">
        <v>242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454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457</v>
      </c>
    </row>
    <row r="74" spans="1:11" hidden="1" outlineLevel="1" x14ac:dyDescent="0.2">
      <c r="A74" s="1" t="s">
        <v>455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457</v>
      </c>
    </row>
    <row r="75" spans="1:11" hidden="1" outlineLevel="1" x14ac:dyDescent="0.2">
      <c r="A75" s="1" t="s">
        <v>456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457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1" t="s">
        <v>568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</row>
    <row r="79" spans="1:11" x14ac:dyDescent="0.2">
      <c r="A79" s="44"/>
      <c r="B79" s="22" t="s">
        <v>0</v>
      </c>
      <c r="C79" s="232" t="s">
        <v>243</v>
      </c>
      <c r="D79" s="23" t="s">
        <v>242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569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121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570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571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324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572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574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573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323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229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575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576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231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1" t="s">
        <v>756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</row>
    <row r="96" spans="1:11" x14ac:dyDescent="0.2">
      <c r="A96" s="44"/>
      <c r="B96" s="22" t="s">
        <v>0</v>
      </c>
      <c r="C96" s="232" t="s">
        <v>243</v>
      </c>
      <c r="D96" s="23" t="s">
        <v>242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569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757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758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759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575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574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1" t="s">
        <v>859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</row>
    <row r="106" spans="1:11" x14ac:dyDescent="0.2">
      <c r="A106" s="44"/>
      <c r="B106" s="22" t="s">
        <v>0</v>
      </c>
      <c r="C106" s="232" t="s">
        <v>243</v>
      </c>
      <c r="D106" s="23" t="s">
        <v>242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862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399</v>
      </c>
      <c r="I107" s="176"/>
      <c r="J107" s="28"/>
      <c r="K107" s="28"/>
    </row>
    <row r="108" spans="1:11" hidden="1" outlineLevel="1" x14ac:dyDescent="0.2">
      <c r="A108" s="1" t="s">
        <v>860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399</v>
      </c>
      <c r="I108" s="176"/>
      <c r="J108" s="28"/>
      <c r="K108" s="28"/>
    </row>
    <row r="109" spans="1:11" hidden="1" outlineLevel="1" x14ac:dyDescent="0.2">
      <c r="A109" s="1" t="s">
        <v>915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399</v>
      </c>
      <c r="I109" s="176"/>
      <c r="J109" s="28"/>
      <c r="K109" s="28"/>
    </row>
    <row r="110" spans="1:11" hidden="1" outlineLevel="1" x14ac:dyDescent="0.2">
      <c r="A110" s="1" t="s">
        <v>861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399</v>
      </c>
      <c r="I110" s="176"/>
      <c r="J110" s="28"/>
      <c r="K110" s="28"/>
    </row>
    <row r="111" spans="1:11" hidden="1" outlineLevel="1" x14ac:dyDescent="0.2">
      <c r="A111" s="1" t="s">
        <v>863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399</v>
      </c>
      <c r="I111" s="176"/>
      <c r="J111" s="28"/>
      <c r="K111" s="28"/>
    </row>
    <row r="112" spans="1:11" hidden="1" outlineLevel="1" x14ac:dyDescent="0.2">
      <c r="A112" s="1" t="s">
        <v>864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399</v>
      </c>
      <c r="I112" s="176"/>
      <c r="J112" s="28"/>
      <c r="K112" s="28"/>
    </row>
    <row r="113" spans="1:11" hidden="1" outlineLevel="1" x14ac:dyDescent="0.2">
      <c r="A113" s="1" t="s">
        <v>865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399</v>
      </c>
      <c r="I113" s="176"/>
      <c r="J113" s="28"/>
      <c r="K113" s="28"/>
    </row>
    <row r="114" spans="1:11" hidden="1" outlineLevel="1" x14ac:dyDescent="0.2">
      <c r="A114" s="1" t="s">
        <v>866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399</v>
      </c>
      <c r="I114" s="176"/>
      <c r="J114" s="28"/>
      <c r="K114" s="28"/>
    </row>
    <row r="115" spans="1:11" hidden="1" outlineLevel="1" x14ac:dyDescent="0.2">
      <c r="A115" s="1" t="s">
        <v>867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399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1" t="s">
        <v>916</v>
      </c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</row>
    <row r="119" spans="1:11" x14ac:dyDescent="0.2">
      <c r="A119" s="44"/>
      <c r="B119" s="22" t="s">
        <v>0</v>
      </c>
      <c r="C119" s="232" t="s">
        <v>243</v>
      </c>
      <c r="D119" s="23" t="s">
        <v>242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917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399</v>
      </c>
      <c r="I120" s="176"/>
      <c r="J120" s="28"/>
      <c r="K120" s="28"/>
    </row>
    <row r="121" spans="1:11" hidden="1" outlineLevel="1" x14ac:dyDescent="0.2">
      <c r="A121" s="1" t="s">
        <v>918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399</v>
      </c>
      <c r="I121" s="176"/>
      <c r="J121" s="28"/>
      <c r="K121" s="28"/>
    </row>
    <row r="122" spans="1:11" hidden="1" outlineLevel="1" x14ac:dyDescent="0.2">
      <c r="A122" s="1" t="s">
        <v>917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399</v>
      </c>
      <c r="I122" s="176"/>
      <c r="J122" s="28"/>
      <c r="K122" s="28"/>
    </row>
    <row r="123" spans="1:11" hidden="1" outlineLevel="1" x14ac:dyDescent="0.2">
      <c r="A123" s="1" t="s">
        <v>919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399</v>
      </c>
      <c r="I123" s="176"/>
      <c r="J123" s="28"/>
      <c r="K123" s="28"/>
    </row>
    <row r="124" spans="1:11" hidden="1" outlineLevel="1" x14ac:dyDescent="0.2">
      <c r="A124" s="1" t="s">
        <v>920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399</v>
      </c>
      <c r="I124" s="176"/>
      <c r="J124" s="28"/>
      <c r="K124" s="28"/>
    </row>
    <row r="125" spans="1:11" hidden="1" outlineLevel="1" x14ac:dyDescent="0.2">
      <c r="A125" s="1" t="s">
        <v>921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399</v>
      </c>
      <c r="I125" s="176"/>
      <c r="J125" s="28"/>
      <c r="K125" s="28"/>
    </row>
    <row r="126" spans="1:11" hidden="1" outlineLevel="1" x14ac:dyDescent="0.2">
      <c r="A126" s="1" t="s">
        <v>922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399</v>
      </c>
      <c r="I126" s="176"/>
      <c r="J126" s="28"/>
      <c r="K126" s="28"/>
    </row>
    <row r="127" spans="1:11" hidden="1" outlineLevel="1" x14ac:dyDescent="0.2">
      <c r="A127" s="1" t="s">
        <v>923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399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1" t="s">
        <v>934</v>
      </c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</row>
    <row r="131" spans="1:11" x14ac:dyDescent="0.2">
      <c r="A131" s="44"/>
      <c r="B131" s="22" t="s">
        <v>0</v>
      </c>
      <c r="C131" s="232" t="s">
        <v>243</v>
      </c>
      <c r="D131" s="23" t="s">
        <v>242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935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399</v>
      </c>
      <c r="I132" s="176"/>
      <c r="J132" s="28"/>
      <c r="K132" s="28"/>
    </row>
    <row r="133" spans="1:11" hidden="1" outlineLevel="1" x14ac:dyDescent="0.2">
      <c r="A133" s="1" t="s">
        <v>936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399</v>
      </c>
      <c r="I133" s="176"/>
      <c r="J133" s="28"/>
      <c r="K133" s="28"/>
    </row>
    <row r="134" spans="1:11" hidden="1" outlineLevel="1" x14ac:dyDescent="0.2">
      <c r="A134" s="1" t="s">
        <v>937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399</v>
      </c>
      <c r="I134" s="176"/>
      <c r="J134" s="28"/>
      <c r="K134" s="28"/>
    </row>
    <row r="135" spans="1:11" hidden="1" outlineLevel="1" x14ac:dyDescent="0.2">
      <c r="A135" s="1" t="s">
        <v>938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399</v>
      </c>
      <c r="I135" s="176"/>
      <c r="J135" s="28"/>
      <c r="K135" s="28"/>
    </row>
    <row r="136" spans="1:11" hidden="1" outlineLevel="1" x14ac:dyDescent="0.2">
      <c r="A136" s="1" t="s">
        <v>939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399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134" priority="277" stopIfTrue="1" operator="between">
      <formula>0</formula>
      <formula>0.0999</formula>
    </cfRule>
    <cfRule type="cellIs" dxfId="1133" priority="278" stopIfTrue="1" operator="between">
      <formula>0.1</formula>
      <formula>0.1499</formula>
    </cfRule>
    <cfRule type="cellIs" dxfId="1132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131" priority="280" stopIfTrue="1" operator="between">
      <formula>0</formula>
      <formula>0.0416550925925926</formula>
    </cfRule>
    <cfRule type="cellIs" dxfId="1130" priority="281" stopIfTrue="1" operator="between">
      <formula>0.0416666666666667</formula>
      <formula>0.0833217592592593</formula>
    </cfRule>
    <cfRule type="cellIs" dxfId="1129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128" priority="283" stopIfTrue="1" operator="between">
      <formula>0</formula>
      <formula>19.99</formula>
    </cfRule>
    <cfRule type="cellIs" dxfId="1127" priority="284" stopIfTrue="1" operator="between">
      <formula>20</formula>
      <formula>49.99</formula>
    </cfRule>
    <cfRule type="cellIs" dxfId="1126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125" priority="286" stopIfTrue="1" operator="between">
      <formula>0</formula>
      <formula>19.99</formula>
    </cfRule>
    <cfRule type="cellIs" dxfId="1124" priority="287" stopIfTrue="1" operator="between">
      <formula>10</formula>
      <formula>24.99</formula>
    </cfRule>
    <cfRule type="cellIs" dxfId="1123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122" priority="289" stopIfTrue="1" operator="between">
      <formula>0</formula>
      <formula>499.99</formula>
    </cfRule>
    <cfRule type="cellIs" dxfId="1121" priority="290" stopIfTrue="1" operator="between">
      <formula>500</formula>
      <formula>999.99</formula>
    </cfRule>
    <cfRule type="cellIs" dxfId="1120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119" priority="400" operator="equal">
      <formula>$N$3</formula>
    </cfRule>
  </conditionalFormatting>
  <conditionalFormatting sqref="G2:G70 G73:G77 G94 G97:G104 G117 G120:G129 G132:G1048576">
    <cfRule type="cellIs" dxfId="1118" priority="401" operator="equal">
      <formula>$N$2</formula>
    </cfRule>
  </conditionalFormatting>
  <conditionalFormatting sqref="I71:I72">
    <cfRule type="cellIs" dxfId="1117" priority="234" stopIfTrue="1" operator="between">
      <formula>0</formula>
      <formula>0.0999</formula>
    </cfRule>
    <cfRule type="cellIs" dxfId="1116" priority="235" stopIfTrue="1" operator="between">
      <formula>0.1</formula>
      <formula>0.1499</formula>
    </cfRule>
    <cfRule type="cellIs" dxfId="1115" priority="236" stopIfTrue="1" operator="between">
      <formula>0.15</formula>
      <formula>1</formula>
    </cfRule>
  </conditionalFormatting>
  <conditionalFormatting sqref="B71:B72">
    <cfRule type="cellIs" dxfId="1114" priority="237" stopIfTrue="1" operator="between">
      <formula>0</formula>
      <formula>0.0416550925925926</formula>
    </cfRule>
    <cfRule type="cellIs" dxfId="1113" priority="238" stopIfTrue="1" operator="between">
      <formula>0.0416666666666667</formula>
      <formula>0.0833217592592593</formula>
    </cfRule>
    <cfRule type="cellIs" dxfId="1112" priority="239" stopIfTrue="1" operator="between">
      <formula>0.0833333333333333</formula>
      <formula>4.16665509259259</formula>
    </cfRule>
  </conditionalFormatting>
  <conditionalFormatting sqref="C71:C72">
    <cfRule type="cellIs" dxfId="1111" priority="240" stopIfTrue="1" operator="between">
      <formula>0</formula>
      <formula>19.99</formula>
    </cfRule>
    <cfRule type="cellIs" dxfId="1110" priority="241" stopIfTrue="1" operator="between">
      <formula>20</formula>
      <formula>49.99</formula>
    </cfRule>
    <cfRule type="cellIs" dxfId="1109" priority="242" stopIfTrue="1" operator="between">
      <formula>50</formula>
      <formula>9999</formula>
    </cfRule>
  </conditionalFormatting>
  <conditionalFormatting sqref="D71:D72">
    <cfRule type="cellIs" dxfId="1108" priority="243" stopIfTrue="1" operator="between">
      <formula>0</formula>
      <formula>19.99</formula>
    </cfRule>
    <cfRule type="cellIs" dxfId="1107" priority="244" stopIfTrue="1" operator="between">
      <formula>10</formula>
      <formula>24.99</formula>
    </cfRule>
    <cfRule type="cellIs" dxfId="1106" priority="245" stopIfTrue="1" operator="between">
      <formula>25</formula>
      <formula>99.99</formula>
    </cfRule>
  </conditionalFormatting>
  <conditionalFormatting sqref="E71:G72">
    <cfRule type="cellIs" dxfId="1105" priority="246" stopIfTrue="1" operator="between">
      <formula>0</formula>
      <formula>499.99</formula>
    </cfRule>
    <cfRule type="cellIs" dxfId="1104" priority="247" stopIfTrue="1" operator="between">
      <formula>500</formula>
      <formula>999.99</formula>
    </cfRule>
    <cfRule type="cellIs" dxfId="1103" priority="248" stopIfTrue="1" operator="between">
      <formula>1000</formula>
      <formula>9999.99</formula>
    </cfRule>
  </conditionalFormatting>
  <conditionalFormatting sqref="F71:F72">
    <cfRule type="cellIs" dxfId="1102" priority="249" operator="equal">
      <formula>$N$3</formula>
    </cfRule>
  </conditionalFormatting>
  <conditionalFormatting sqref="G71:G72">
    <cfRule type="cellIs" dxfId="1101" priority="250" operator="equal">
      <formula>$N$2</formula>
    </cfRule>
  </conditionalFormatting>
  <conditionalFormatting sqref="H1:H77 H94:H104 H117:H1048576">
    <cfRule type="cellIs" dxfId="1100" priority="251" operator="equal">
      <formula>"FB"</formula>
    </cfRule>
    <cfRule type="cellIs" dxfId="1099" priority="252" operator="equal">
      <formula>"RR"</formula>
    </cfRule>
    <cfRule type="cellIs" dxfId="1098" priority="253" operator="equal">
      <formula>"MTB"</formula>
    </cfRule>
  </conditionalFormatting>
  <conditionalFormatting sqref="I80:I93">
    <cfRule type="cellIs" dxfId="1097" priority="217" stopIfTrue="1" operator="between">
      <formula>0</formula>
      <formula>0.0999</formula>
    </cfRule>
    <cfRule type="cellIs" dxfId="1096" priority="218" stopIfTrue="1" operator="between">
      <formula>0.1</formula>
      <formula>0.1499</formula>
    </cfRule>
    <cfRule type="cellIs" dxfId="1095" priority="219" stopIfTrue="1" operator="between">
      <formula>0.15</formula>
      <formula>1</formula>
    </cfRule>
  </conditionalFormatting>
  <conditionalFormatting sqref="B80:B93">
    <cfRule type="cellIs" dxfId="1094" priority="220" stopIfTrue="1" operator="between">
      <formula>0</formula>
      <formula>0.0416550925925926</formula>
    </cfRule>
    <cfRule type="cellIs" dxfId="1093" priority="221" stopIfTrue="1" operator="between">
      <formula>0.0416666666666667</formula>
      <formula>0.0833217592592593</formula>
    </cfRule>
    <cfRule type="cellIs" dxfId="1092" priority="222" stopIfTrue="1" operator="between">
      <formula>0.0833333333333333</formula>
      <formula>4.16665509259259</formula>
    </cfRule>
  </conditionalFormatting>
  <conditionalFormatting sqref="C80:C93">
    <cfRule type="cellIs" dxfId="1091" priority="223" stopIfTrue="1" operator="between">
      <formula>0</formula>
      <formula>19.99</formula>
    </cfRule>
    <cfRule type="cellIs" dxfId="1090" priority="224" stopIfTrue="1" operator="between">
      <formula>20</formula>
      <formula>49.99</formula>
    </cfRule>
    <cfRule type="cellIs" dxfId="1089" priority="225" stopIfTrue="1" operator="between">
      <formula>50</formula>
      <formula>9999</formula>
    </cfRule>
  </conditionalFormatting>
  <conditionalFormatting sqref="D80:D93 D61:D68 D53:D56">
    <cfRule type="cellIs" dxfId="1088" priority="226" stopIfTrue="1" operator="between">
      <formula>0</formula>
      <formula>19.99</formula>
    </cfRule>
    <cfRule type="cellIs" dxfId="1087" priority="227" stopIfTrue="1" operator="between">
      <formula>10</formula>
      <formula>24.99</formula>
    </cfRule>
    <cfRule type="cellIs" dxfId="1086" priority="228" stopIfTrue="1" operator="between">
      <formula>25</formula>
      <formula>99.99</formula>
    </cfRule>
  </conditionalFormatting>
  <conditionalFormatting sqref="E80:G93">
    <cfRule type="cellIs" dxfId="1085" priority="229" stopIfTrue="1" operator="between">
      <formula>0</formula>
      <formula>499.99</formula>
    </cfRule>
    <cfRule type="cellIs" dxfId="1084" priority="230" stopIfTrue="1" operator="between">
      <formula>500</formula>
      <formula>999.99</formula>
    </cfRule>
    <cfRule type="cellIs" dxfId="1083" priority="231" stopIfTrue="1" operator="between">
      <formula>1000</formula>
      <formula>9999.99</formula>
    </cfRule>
  </conditionalFormatting>
  <conditionalFormatting sqref="F80:F93">
    <cfRule type="cellIs" dxfId="1082" priority="232" operator="equal">
      <formula>$N$3</formula>
    </cfRule>
  </conditionalFormatting>
  <conditionalFormatting sqref="G80:G93">
    <cfRule type="cellIs" dxfId="1081" priority="233" operator="equal">
      <formula>$N$2</formula>
    </cfRule>
  </conditionalFormatting>
  <conditionalFormatting sqref="I78:I79">
    <cfRule type="cellIs" dxfId="1080" priority="197" stopIfTrue="1" operator="between">
      <formula>0</formula>
      <formula>0.0999</formula>
    </cfRule>
    <cfRule type="cellIs" dxfId="1079" priority="198" stopIfTrue="1" operator="between">
      <formula>0.1</formula>
      <formula>0.1499</formula>
    </cfRule>
    <cfRule type="cellIs" dxfId="1078" priority="199" stopIfTrue="1" operator="between">
      <formula>0.15</formula>
      <formula>1</formula>
    </cfRule>
  </conditionalFormatting>
  <conditionalFormatting sqref="B78:B79">
    <cfRule type="cellIs" dxfId="1077" priority="200" stopIfTrue="1" operator="between">
      <formula>0</formula>
      <formula>0.0416550925925926</formula>
    </cfRule>
    <cfRule type="cellIs" dxfId="1076" priority="201" stopIfTrue="1" operator="between">
      <formula>0.0416666666666667</formula>
      <formula>0.0833217592592593</formula>
    </cfRule>
    <cfRule type="cellIs" dxfId="1075" priority="202" stopIfTrue="1" operator="between">
      <formula>0.0833333333333333</formula>
      <formula>4.16665509259259</formula>
    </cfRule>
  </conditionalFormatting>
  <conditionalFormatting sqref="C78:C79">
    <cfRule type="cellIs" dxfId="1074" priority="203" stopIfTrue="1" operator="between">
      <formula>0</formula>
      <formula>19.99</formula>
    </cfRule>
    <cfRule type="cellIs" dxfId="1073" priority="204" stopIfTrue="1" operator="between">
      <formula>20</formula>
      <formula>49.99</formula>
    </cfRule>
    <cfRule type="cellIs" dxfId="1072" priority="205" stopIfTrue="1" operator="between">
      <formula>50</formula>
      <formula>9999</formula>
    </cfRule>
  </conditionalFormatting>
  <conditionalFormatting sqref="D78:D79">
    <cfRule type="cellIs" dxfId="1071" priority="206" stopIfTrue="1" operator="between">
      <formula>0</formula>
      <formula>19.99</formula>
    </cfRule>
    <cfRule type="cellIs" dxfId="1070" priority="207" stopIfTrue="1" operator="between">
      <formula>10</formula>
      <formula>24.99</formula>
    </cfRule>
    <cfRule type="cellIs" dxfId="1069" priority="208" stopIfTrue="1" operator="between">
      <formula>25</formula>
      <formula>99.99</formula>
    </cfRule>
  </conditionalFormatting>
  <conditionalFormatting sqref="E78:G79">
    <cfRule type="cellIs" dxfId="1068" priority="209" stopIfTrue="1" operator="between">
      <formula>0</formula>
      <formula>499.99</formula>
    </cfRule>
    <cfRule type="cellIs" dxfId="1067" priority="210" stopIfTrue="1" operator="between">
      <formula>500</formula>
      <formula>999.99</formula>
    </cfRule>
    <cfRule type="cellIs" dxfId="1066" priority="211" stopIfTrue="1" operator="between">
      <formula>1000</formula>
      <formula>9999.99</formula>
    </cfRule>
  </conditionalFormatting>
  <conditionalFormatting sqref="F78:F79">
    <cfRule type="cellIs" dxfId="1065" priority="212" operator="equal">
      <formula>$N$3</formula>
    </cfRule>
  </conditionalFormatting>
  <conditionalFormatting sqref="G78:G79">
    <cfRule type="cellIs" dxfId="1064" priority="213" operator="equal">
      <formula>$N$2</formula>
    </cfRule>
  </conditionalFormatting>
  <conditionalFormatting sqref="H78:H93">
    <cfRule type="cellIs" dxfId="1063" priority="214" operator="equal">
      <formula>"FB"</formula>
    </cfRule>
    <cfRule type="cellIs" dxfId="1062" priority="215" operator="equal">
      <formula>"RR"</formula>
    </cfRule>
    <cfRule type="cellIs" dxfId="1061" priority="216" operator="equal">
      <formula>"MTB"</formula>
    </cfRule>
  </conditionalFormatting>
  <conditionalFormatting sqref="J80">
    <cfRule type="cellIs" dxfId="1060" priority="194" stopIfTrue="1" operator="between">
      <formula>0</formula>
      <formula>0.0999</formula>
    </cfRule>
    <cfRule type="cellIs" dxfId="1059" priority="195" stopIfTrue="1" operator="between">
      <formula>0.1</formula>
      <formula>0.1499</formula>
    </cfRule>
    <cfRule type="cellIs" dxfId="1058" priority="196" stopIfTrue="1" operator="between">
      <formula>0.15</formula>
      <formula>1</formula>
    </cfRule>
  </conditionalFormatting>
  <conditionalFormatting sqref="J81">
    <cfRule type="cellIs" dxfId="1057" priority="191" stopIfTrue="1" operator="between">
      <formula>0</formula>
      <formula>0.0999</formula>
    </cfRule>
    <cfRule type="cellIs" dxfId="1056" priority="192" stopIfTrue="1" operator="between">
      <formula>0.1</formula>
      <formula>0.1499</formula>
    </cfRule>
    <cfRule type="cellIs" dxfId="1055" priority="193" stopIfTrue="1" operator="between">
      <formula>0.15</formula>
      <formula>1</formula>
    </cfRule>
  </conditionalFormatting>
  <conditionalFormatting sqref="K88">
    <cfRule type="cellIs" dxfId="1054" priority="188" stopIfTrue="1" operator="between">
      <formula>0</formula>
      <formula>0.0999</formula>
    </cfRule>
    <cfRule type="cellIs" dxfId="1053" priority="189" stopIfTrue="1" operator="between">
      <formula>0.1</formula>
      <formula>0.1499</formula>
    </cfRule>
    <cfRule type="cellIs" dxfId="1052" priority="190" stopIfTrue="1" operator="between">
      <formula>0.15</formula>
      <formula>1</formula>
    </cfRule>
  </conditionalFormatting>
  <conditionalFormatting sqref="K91">
    <cfRule type="cellIs" dxfId="1051" priority="185" stopIfTrue="1" operator="between">
      <formula>0</formula>
      <formula>0.0999</formula>
    </cfRule>
    <cfRule type="cellIs" dxfId="1050" priority="186" stopIfTrue="1" operator="between">
      <formula>0.1</formula>
      <formula>0.1499</formula>
    </cfRule>
    <cfRule type="cellIs" dxfId="1049" priority="187" stopIfTrue="1" operator="between">
      <formula>0.15</formula>
      <formula>1</formula>
    </cfRule>
  </conditionalFormatting>
  <conditionalFormatting sqref="J92">
    <cfRule type="cellIs" dxfId="1048" priority="182" stopIfTrue="1" operator="between">
      <formula>0</formula>
      <formula>0.0999</formula>
    </cfRule>
    <cfRule type="cellIs" dxfId="1047" priority="183" stopIfTrue="1" operator="between">
      <formula>0.1</formula>
      <formula>0.1499</formula>
    </cfRule>
    <cfRule type="cellIs" dxfId="1046" priority="184" stopIfTrue="1" operator="between">
      <formula>0.15</formula>
      <formula>1</formula>
    </cfRule>
  </conditionalFormatting>
  <conditionalFormatting sqref="I95:I96">
    <cfRule type="cellIs" dxfId="1045" priority="145" stopIfTrue="1" operator="between">
      <formula>0</formula>
      <formula>0.0999</formula>
    </cfRule>
    <cfRule type="cellIs" dxfId="1044" priority="146" stopIfTrue="1" operator="between">
      <formula>0.1</formula>
      <formula>0.1499</formula>
    </cfRule>
    <cfRule type="cellIs" dxfId="1043" priority="147" stopIfTrue="1" operator="between">
      <formula>0.15</formula>
      <formula>1</formula>
    </cfRule>
  </conditionalFormatting>
  <conditionalFormatting sqref="B95:B96">
    <cfRule type="cellIs" dxfId="1042" priority="148" stopIfTrue="1" operator="between">
      <formula>0</formula>
      <formula>0.0416550925925926</formula>
    </cfRule>
    <cfRule type="cellIs" dxfId="1041" priority="149" stopIfTrue="1" operator="between">
      <formula>0.0416666666666667</formula>
      <formula>0.0833217592592593</formula>
    </cfRule>
    <cfRule type="cellIs" dxfId="1040" priority="150" stopIfTrue="1" operator="between">
      <formula>0.0833333333333333</formula>
      <formula>4.16665509259259</formula>
    </cfRule>
  </conditionalFormatting>
  <conditionalFormatting sqref="C95:C96">
    <cfRule type="cellIs" dxfId="1039" priority="151" stopIfTrue="1" operator="between">
      <formula>0</formula>
      <formula>19.99</formula>
    </cfRule>
    <cfRule type="cellIs" dxfId="1038" priority="152" stopIfTrue="1" operator="between">
      <formula>20</formula>
      <formula>49.99</formula>
    </cfRule>
    <cfRule type="cellIs" dxfId="1037" priority="153" stopIfTrue="1" operator="between">
      <formula>50</formula>
      <formula>9999</formula>
    </cfRule>
  </conditionalFormatting>
  <conditionalFormatting sqref="D95:D96">
    <cfRule type="cellIs" dxfId="1036" priority="154" stopIfTrue="1" operator="between">
      <formula>0</formula>
      <formula>19.99</formula>
    </cfRule>
    <cfRule type="cellIs" dxfId="1035" priority="155" stopIfTrue="1" operator="between">
      <formula>10</formula>
      <formula>24.99</formula>
    </cfRule>
    <cfRule type="cellIs" dxfId="1034" priority="156" stopIfTrue="1" operator="between">
      <formula>25</formula>
      <formula>99.99</formula>
    </cfRule>
  </conditionalFormatting>
  <conditionalFormatting sqref="E95:G96">
    <cfRule type="cellIs" dxfId="1033" priority="157" stopIfTrue="1" operator="between">
      <formula>0</formula>
      <formula>499.99</formula>
    </cfRule>
    <cfRule type="cellIs" dxfId="1032" priority="158" stopIfTrue="1" operator="between">
      <formula>500</formula>
      <formula>999.99</formula>
    </cfRule>
    <cfRule type="cellIs" dxfId="1031" priority="159" stopIfTrue="1" operator="between">
      <formula>1000</formula>
      <formula>9999.99</formula>
    </cfRule>
  </conditionalFormatting>
  <conditionalFormatting sqref="F95:F96">
    <cfRule type="cellIs" dxfId="1030" priority="160" operator="equal">
      <formula>$N$3</formula>
    </cfRule>
  </conditionalFormatting>
  <conditionalFormatting sqref="G95:G96">
    <cfRule type="cellIs" dxfId="1029" priority="161" operator="equal">
      <formula>$N$2</formula>
    </cfRule>
  </conditionalFormatting>
  <conditionalFormatting sqref="J97">
    <cfRule type="cellIs" dxfId="1028" priority="142" stopIfTrue="1" operator="between">
      <formula>0</formula>
      <formula>0.0999</formula>
    </cfRule>
    <cfRule type="cellIs" dxfId="1027" priority="143" stopIfTrue="1" operator="between">
      <formula>0.1</formula>
      <formula>0.1499</formula>
    </cfRule>
    <cfRule type="cellIs" dxfId="1026" priority="144" stopIfTrue="1" operator="between">
      <formula>0.15</formula>
      <formula>1</formula>
    </cfRule>
  </conditionalFormatting>
  <conditionalFormatting sqref="J98">
    <cfRule type="cellIs" dxfId="1025" priority="139" stopIfTrue="1" operator="between">
      <formula>0</formula>
      <formula>0.0999</formula>
    </cfRule>
    <cfRule type="cellIs" dxfId="1024" priority="140" stopIfTrue="1" operator="between">
      <formula>0.1</formula>
      <formula>0.1499</formula>
    </cfRule>
    <cfRule type="cellIs" dxfId="1023" priority="141" stopIfTrue="1" operator="between">
      <formula>0.15</formula>
      <formula>1</formula>
    </cfRule>
  </conditionalFormatting>
  <conditionalFormatting sqref="I107:I116">
    <cfRule type="cellIs" dxfId="1022" priority="113" stopIfTrue="1" operator="between">
      <formula>0</formula>
      <formula>0.0999</formula>
    </cfRule>
    <cfRule type="cellIs" dxfId="1021" priority="114" stopIfTrue="1" operator="between">
      <formula>0.1</formula>
      <formula>0.1499</formula>
    </cfRule>
    <cfRule type="cellIs" dxfId="1020" priority="115" stopIfTrue="1" operator="between">
      <formula>0.15</formula>
      <formula>1</formula>
    </cfRule>
  </conditionalFormatting>
  <conditionalFormatting sqref="B107:B116">
    <cfRule type="cellIs" dxfId="1019" priority="116" stopIfTrue="1" operator="between">
      <formula>0</formula>
      <formula>0.0416550925925926</formula>
    </cfRule>
    <cfRule type="cellIs" dxfId="1018" priority="117" stopIfTrue="1" operator="between">
      <formula>0.0416666666666667</formula>
      <formula>0.0833217592592593</formula>
    </cfRule>
    <cfRule type="cellIs" dxfId="1017" priority="118" stopIfTrue="1" operator="between">
      <formula>0.0833333333333333</formula>
      <formula>4.16665509259259</formula>
    </cfRule>
  </conditionalFormatting>
  <conditionalFormatting sqref="C107:C116">
    <cfRule type="cellIs" dxfId="1016" priority="119" stopIfTrue="1" operator="between">
      <formula>0</formula>
      <formula>19.99</formula>
    </cfRule>
    <cfRule type="cellIs" dxfId="1015" priority="120" stopIfTrue="1" operator="between">
      <formula>20</formula>
      <formula>49.99</formula>
    </cfRule>
    <cfRule type="cellIs" dxfId="1014" priority="121" stopIfTrue="1" operator="between">
      <formula>50</formula>
      <formula>9999</formula>
    </cfRule>
  </conditionalFormatting>
  <conditionalFormatting sqref="D107:D116">
    <cfRule type="cellIs" dxfId="1013" priority="122" stopIfTrue="1" operator="between">
      <formula>0</formula>
      <formula>19.99</formula>
    </cfRule>
    <cfRule type="cellIs" dxfId="1012" priority="123" stopIfTrue="1" operator="between">
      <formula>10</formula>
      <formula>24.99</formula>
    </cfRule>
    <cfRule type="cellIs" dxfId="1011" priority="124" stopIfTrue="1" operator="between">
      <formula>25</formula>
      <formula>99.99</formula>
    </cfRule>
  </conditionalFormatting>
  <conditionalFormatting sqref="E107:G116">
    <cfRule type="cellIs" dxfId="1010" priority="125" stopIfTrue="1" operator="between">
      <formula>0</formula>
      <formula>499.99</formula>
    </cfRule>
    <cfRule type="cellIs" dxfId="1009" priority="126" stopIfTrue="1" operator="between">
      <formula>500</formula>
      <formula>999.99</formula>
    </cfRule>
    <cfRule type="cellIs" dxfId="1008" priority="127" stopIfTrue="1" operator="between">
      <formula>1000</formula>
      <formula>9999.99</formula>
    </cfRule>
  </conditionalFormatting>
  <conditionalFormatting sqref="F107:F116">
    <cfRule type="cellIs" dxfId="1007" priority="128" operator="equal">
      <formula>$N$3</formula>
    </cfRule>
  </conditionalFormatting>
  <conditionalFormatting sqref="G107:G116">
    <cfRule type="cellIs" dxfId="1006" priority="129" operator="equal">
      <formula>$N$2</formula>
    </cfRule>
  </conditionalFormatting>
  <conditionalFormatting sqref="H105:H116">
    <cfRule type="cellIs" dxfId="1005" priority="110" operator="equal">
      <formula>"FB"</formula>
    </cfRule>
    <cfRule type="cellIs" dxfId="1004" priority="111" operator="equal">
      <formula>"RR"</formula>
    </cfRule>
    <cfRule type="cellIs" dxfId="1003" priority="112" operator="equal">
      <formula>"MTB"</formula>
    </cfRule>
  </conditionalFormatting>
  <conditionalFormatting sqref="I105:I106">
    <cfRule type="cellIs" dxfId="1002" priority="93" stopIfTrue="1" operator="between">
      <formula>0</formula>
      <formula>0.0999</formula>
    </cfRule>
    <cfRule type="cellIs" dxfId="1001" priority="94" stopIfTrue="1" operator="between">
      <formula>0.1</formula>
      <formula>0.1499</formula>
    </cfRule>
    <cfRule type="cellIs" dxfId="1000" priority="95" stopIfTrue="1" operator="between">
      <formula>0.15</formula>
      <formula>1</formula>
    </cfRule>
  </conditionalFormatting>
  <conditionalFormatting sqref="B105:B106">
    <cfRule type="cellIs" dxfId="999" priority="96" stopIfTrue="1" operator="between">
      <formula>0</formula>
      <formula>0.0416550925925926</formula>
    </cfRule>
    <cfRule type="cellIs" dxfId="998" priority="97" stopIfTrue="1" operator="between">
      <formula>0.0416666666666667</formula>
      <formula>0.0833217592592593</formula>
    </cfRule>
    <cfRule type="cellIs" dxfId="997" priority="98" stopIfTrue="1" operator="between">
      <formula>0.0833333333333333</formula>
      <formula>4.16665509259259</formula>
    </cfRule>
  </conditionalFormatting>
  <conditionalFormatting sqref="C105:C106">
    <cfRule type="cellIs" dxfId="996" priority="99" stopIfTrue="1" operator="between">
      <formula>0</formula>
      <formula>19.99</formula>
    </cfRule>
    <cfRule type="cellIs" dxfId="995" priority="100" stopIfTrue="1" operator="between">
      <formula>20</formula>
      <formula>49.99</formula>
    </cfRule>
    <cfRule type="cellIs" dxfId="994" priority="101" stopIfTrue="1" operator="between">
      <formula>50</formula>
      <formula>9999</formula>
    </cfRule>
  </conditionalFormatting>
  <conditionalFormatting sqref="D105:D106">
    <cfRule type="cellIs" dxfId="993" priority="102" stopIfTrue="1" operator="between">
      <formula>0</formula>
      <formula>19.99</formula>
    </cfRule>
    <cfRule type="cellIs" dxfId="992" priority="103" stopIfTrue="1" operator="between">
      <formula>10</formula>
      <formula>24.99</formula>
    </cfRule>
    <cfRule type="cellIs" dxfId="991" priority="104" stopIfTrue="1" operator="between">
      <formula>25</formula>
      <formula>99.99</formula>
    </cfRule>
  </conditionalFormatting>
  <conditionalFormatting sqref="E105:G106">
    <cfRule type="cellIs" dxfId="990" priority="105" stopIfTrue="1" operator="between">
      <formula>0</formula>
      <formula>499.99</formula>
    </cfRule>
    <cfRule type="cellIs" dxfId="989" priority="106" stopIfTrue="1" operator="between">
      <formula>500</formula>
      <formula>999.99</formula>
    </cfRule>
    <cfRule type="cellIs" dxfId="988" priority="107" stopIfTrue="1" operator="between">
      <formula>1000</formula>
      <formula>9999.99</formula>
    </cfRule>
  </conditionalFormatting>
  <conditionalFormatting sqref="F105:F106">
    <cfRule type="cellIs" dxfId="987" priority="108" operator="equal">
      <formula>$N$3</formula>
    </cfRule>
  </conditionalFormatting>
  <conditionalFormatting sqref="G105:G106">
    <cfRule type="cellIs" dxfId="986" priority="109" operator="equal">
      <formula>$N$2</formula>
    </cfRule>
  </conditionalFormatting>
  <conditionalFormatting sqref="J107">
    <cfRule type="cellIs" dxfId="985" priority="90" stopIfTrue="1" operator="between">
      <formula>0</formula>
      <formula>0.0999</formula>
    </cfRule>
    <cfRule type="cellIs" dxfId="984" priority="91" stopIfTrue="1" operator="between">
      <formula>0.1</formula>
      <formula>0.1499</formula>
    </cfRule>
    <cfRule type="cellIs" dxfId="983" priority="92" stopIfTrue="1" operator="between">
      <formula>0.15</formula>
      <formula>1</formula>
    </cfRule>
  </conditionalFormatting>
  <conditionalFormatting sqref="J108">
    <cfRule type="cellIs" dxfId="982" priority="87" stopIfTrue="1" operator="between">
      <formula>0</formula>
      <formula>0.0999</formula>
    </cfRule>
    <cfRule type="cellIs" dxfId="981" priority="88" stopIfTrue="1" operator="between">
      <formula>0.1</formula>
      <formula>0.1499</formula>
    </cfRule>
    <cfRule type="cellIs" dxfId="980" priority="89" stopIfTrue="1" operator="between">
      <formula>0.15</formula>
      <formula>1</formula>
    </cfRule>
  </conditionalFormatting>
  <conditionalFormatting sqref="I118:I119">
    <cfRule type="cellIs" dxfId="979" priority="50" stopIfTrue="1" operator="between">
      <formula>0</formula>
      <formula>0.0999</formula>
    </cfRule>
    <cfRule type="cellIs" dxfId="978" priority="51" stopIfTrue="1" operator="between">
      <formula>0.1</formula>
      <formula>0.1499</formula>
    </cfRule>
    <cfRule type="cellIs" dxfId="977" priority="52" stopIfTrue="1" operator="between">
      <formula>0.15</formula>
      <formula>1</formula>
    </cfRule>
  </conditionalFormatting>
  <conditionalFormatting sqref="B118:B119">
    <cfRule type="cellIs" dxfId="976" priority="53" stopIfTrue="1" operator="between">
      <formula>0</formula>
      <formula>0.0416550925925926</formula>
    </cfRule>
    <cfRule type="cellIs" dxfId="975" priority="54" stopIfTrue="1" operator="between">
      <formula>0.0416666666666667</formula>
      <formula>0.0833217592592593</formula>
    </cfRule>
    <cfRule type="cellIs" dxfId="974" priority="55" stopIfTrue="1" operator="between">
      <formula>0.0833333333333333</formula>
      <formula>4.16665509259259</formula>
    </cfRule>
  </conditionalFormatting>
  <conditionalFormatting sqref="C118:C119">
    <cfRule type="cellIs" dxfId="973" priority="56" stopIfTrue="1" operator="between">
      <formula>0</formula>
      <formula>19.99</formula>
    </cfRule>
    <cfRule type="cellIs" dxfId="972" priority="57" stopIfTrue="1" operator="between">
      <formula>20</formula>
      <formula>49.99</formula>
    </cfRule>
    <cfRule type="cellIs" dxfId="971" priority="58" stopIfTrue="1" operator="between">
      <formula>50</formula>
      <formula>9999</formula>
    </cfRule>
  </conditionalFormatting>
  <conditionalFormatting sqref="D118:D119">
    <cfRule type="cellIs" dxfId="970" priority="59" stopIfTrue="1" operator="between">
      <formula>0</formula>
      <formula>19.99</formula>
    </cfRule>
    <cfRule type="cellIs" dxfId="969" priority="60" stopIfTrue="1" operator="between">
      <formula>10</formula>
      <formula>24.99</formula>
    </cfRule>
    <cfRule type="cellIs" dxfId="968" priority="61" stopIfTrue="1" operator="between">
      <formula>25</formula>
      <formula>99.99</formula>
    </cfRule>
  </conditionalFormatting>
  <conditionalFormatting sqref="E118:G119">
    <cfRule type="cellIs" dxfId="967" priority="62" stopIfTrue="1" operator="between">
      <formula>0</formula>
      <formula>499.99</formula>
    </cfRule>
    <cfRule type="cellIs" dxfId="966" priority="63" stopIfTrue="1" operator="between">
      <formula>500</formula>
      <formula>999.99</formula>
    </cfRule>
    <cfRule type="cellIs" dxfId="965" priority="64" stopIfTrue="1" operator="between">
      <formula>1000</formula>
      <formula>9999.99</formula>
    </cfRule>
  </conditionalFormatting>
  <conditionalFormatting sqref="F118:F119">
    <cfRule type="cellIs" dxfId="964" priority="65" operator="equal">
      <formula>$N$3</formula>
    </cfRule>
  </conditionalFormatting>
  <conditionalFormatting sqref="G118:G119">
    <cfRule type="cellIs" dxfId="963" priority="66" operator="equal">
      <formula>$N$2</formula>
    </cfRule>
  </conditionalFormatting>
  <conditionalFormatting sqref="J120">
    <cfRule type="cellIs" dxfId="962" priority="47" stopIfTrue="1" operator="between">
      <formula>0</formula>
      <formula>0.0999</formula>
    </cfRule>
    <cfRule type="cellIs" dxfId="961" priority="48" stopIfTrue="1" operator="between">
      <formula>0.1</formula>
      <formula>0.1499</formula>
    </cfRule>
    <cfRule type="cellIs" dxfId="960" priority="49" stopIfTrue="1" operator="between">
      <formula>0.15</formula>
      <formula>1</formula>
    </cfRule>
  </conditionalFormatting>
  <conditionalFormatting sqref="J121">
    <cfRule type="cellIs" dxfId="959" priority="44" stopIfTrue="1" operator="between">
      <formula>0</formula>
      <formula>0.0999</formula>
    </cfRule>
    <cfRule type="cellIs" dxfId="958" priority="45" stopIfTrue="1" operator="between">
      <formula>0.1</formula>
      <formula>0.1499</formula>
    </cfRule>
    <cfRule type="cellIs" dxfId="957" priority="46" stopIfTrue="1" operator="between">
      <formula>0.15</formula>
      <formula>1</formula>
    </cfRule>
  </conditionalFormatting>
  <conditionalFormatting sqref="I130:I131">
    <cfRule type="cellIs" dxfId="956" priority="7" stopIfTrue="1" operator="between">
      <formula>0</formula>
      <formula>0.0999</formula>
    </cfRule>
    <cfRule type="cellIs" dxfId="955" priority="8" stopIfTrue="1" operator="between">
      <formula>0.1</formula>
      <formula>0.1499</formula>
    </cfRule>
    <cfRule type="cellIs" dxfId="954" priority="9" stopIfTrue="1" operator="between">
      <formula>0.15</formula>
      <formula>1</formula>
    </cfRule>
  </conditionalFormatting>
  <conditionalFormatting sqref="B130:B131">
    <cfRule type="cellIs" dxfId="953" priority="10" stopIfTrue="1" operator="between">
      <formula>0</formula>
      <formula>0.0416550925925926</formula>
    </cfRule>
    <cfRule type="cellIs" dxfId="952" priority="11" stopIfTrue="1" operator="between">
      <formula>0.0416666666666667</formula>
      <formula>0.0833217592592593</formula>
    </cfRule>
    <cfRule type="cellIs" dxfId="951" priority="12" stopIfTrue="1" operator="between">
      <formula>0.0833333333333333</formula>
      <formula>4.16665509259259</formula>
    </cfRule>
  </conditionalFormatting>
  <conditionalFormatting sqref="C130:C131">
    <cfRule type="cellIs" dxfId="950" priority="13" stopIfTrue="1" operator="between">
      <formula>0</formula>
      <formula>19.99</formula>
    </cfRule>
    <cfRule type="cellIs" dxfId="949" priority="14" stopIfTrue="1" operator="between">
      <formula>20</formula>
      <formula>49.99</formula>
    </cfRule>
    <cfRule type="cellIs" dxfId="948" priority="15" stopIfTrue="1" operator="between">
      <formula>50</formula>
      <formula>9999</formula>
    </cfRule>
  </conditionalFormatting>
  <conditionalFormatting sqref="D130:D131">
    <cfRule type="cellIs" dxfId="947" priority="16" stopIfTrue="1" operator="between">
      <formula>0</formula>
      <formula>19.99</formula>
    </cfRule>
    <cfRule type="cellIs" dxfId="946" priority="17" stopIfTrue="1" operator="between">
      <formula>10</formula>
      <formula>24.99</formula>
    </cfRule>
    <cfRule type="cellIs" dxfId="945" priority="18" stopIfTrue="1" operator="between">
      <formula>25</formula>
      <formula>99.99</formula>
    </cfRule>
  </conditionalFormatting>
  <conditionalFormatting sqref="E130:G131">
    <cfRule type="cellIs" dxfId="944" priority="19" stopIfTrue="1" operator="between">
      <formula>0</formula>
      <formula>499.99</formula>
    </cfRule>
    <cfRule type="cellIs" dxfId="943" priority="20" stopIfTrue="1" operator="between">
      <formula>500</formula>
      <formula>999.99</formula>
    </cfRule>
    <cfRule type="cellIs" dxfId="942" priority="21" stopIfTrue="1" operator="between">
      <formula>1000</formula>
      <formula>9999.99</formula>
    </cfRule>
  </conditionalFormatting>
  <conditionalFormatting sqref="F130:F131">
    <cfRule type="cellIs" dxfId="941" priority="22" operator="equal">
      <formula>$N$3</formula>
    </cfRule>
  </conditionalFormatting>
  <conditionalFormatting sqref="G130:G131">
    <cfRule type="cellIs" dxfId="940" priority="23" operator="equal">
      <formula>$N$2</formula>
    </cfRule>
  </conditionalFormatting>
  <conditionalFormatting sqref="J132">
    <cfRule type="cellIs" dxfId="939" priority="4" stopIfTrue="1" operator="between">
      <formula>0</formula>
      <formula>0.0999</formula>
    </cfRule>
    <cfRule type="cellIs" dxfId="938" priority="5" stopIfTrue="1" operator="between">
      <formula>0.1</formula>
      <formula>0.1499</formula>
    </cfRule>
    <cfRule type="cellIs" dxfId="937" priority="6" stopIfTrue="1" operator="between">
      <formula>0.15</formula>
      <formula>1</formula>
    </cfRule>
  </conditionalFormatting>
  <conditionalFormatting sqref="J133">
    <cfRule type="cellIs" dxfId="936" priority="1" stopIfTrue="1" operator="between">
      <formula>0</formula>
      <formula>0.0999</formula>
    </cfRule>
    <cfRule type="cellIs" dxfId="935" priority="2" stopIfTrue="1" operator="between">
      <formula>0.1</formula>
      <formula>0.1499</formula>
    </cfRule>
    <cfRule type="cellIs" dxfId="934" priority="3" stopIfTrue="1" operator="between">
      <formula>0.15</formula>
      <formula>1</formula>
    </cfRule>
  </conditionalFormatting>
  <hyperlinks>
    <hyperlink ref="I15:I18" r:id="rId1" display="Bild"/>
    <hyperlink ref="I14" r:id="rId2" tooltip="Blickrichtung Nord-Ost über Fischbach auf das Stuhleck " display="Bild"/>
    <hyperlink ref="I15" r:id="rId3" tooltip="Blick von der Burg Oberkapfenberg nach Nordwesten" display="Bild"/>
    <hyperlink ref="I17" r:id="rId4" tooltip="Blickrichung West von Seewiesen zum Hochschwab 2277 m." display="Bild"/>
    <hyperlink ref="I18" r:id="rId5" tooltip="Zwischen Mürzsteg und Niederalpl" display="Bild"/>
    <hyperlink ref="J18" r:id="rId6" tooltip="Die Österreichrundfahrt erreicht Langenwang am 13. Juli 2007." display="Bild"/>
    <hyperlink ref="I16" r:id="rId7" tooltip="Webcam"/>
    <hyperlink ref="J14" r:id="rId8" tooltip="Wikipedia-Artikel über das Stuhleck" display="Wiki"/>
    <hyperlink ref="A13" r:id="rId9"/>
    <hyperlink ref="J15" r:id="rId10" tooltip="Wikipedia-Artikel über Fischbach" display="Wiki"/>
    <hyperlink ref="J17" r:id="rId11" tooltip="Wikipedia-Artikel über Mariazell" display="Wiki"/>
    <hyperlink ref="K18" r:id="rId12" tooltip="Wikipedia-Artikel über Langenwang" display="Wiki"/>
    <hyperlink ref="I5:I9" r:id="rId13" display="Bild"/>
    <hyperlink ref="I6" r:id="rId14" display="Bild"/>
    <hyperlink ref="I4" r:id="rId15" display="Bild"/>
    <hyperlink ref="I5" r:id="rId16" display="Bild"/>
    <hyperlink ref="I9" r:id="rId17" display="Bild"/>
    <hyperlink ref="I7" r:id="rId18" display="Bild"/>
    <hyperlink ref="I29" r:id="rId19" display="Wiki"/>
    <hyperlink ref="I33" r:id="rId20" tooltip="Der höchste Punkt der Plaine Champagne auf Mauritius liegt auf ca. 744 m Höhe und kann mit einem Strassenrad erreicht werden." display="Bild"/>
    <hyperlink ref="I38" r:id="rId21" tooltip="Der höchste Punkt der Strecke liegt ca. 100 Meter höher als der Pass" display="Wiki"/>
    <hyperlink ref="I39" r:id="rId22" tooltip="Der nördlichste Gipfel des Monte Baldo ist der Monte Altissimo" display="Wiki"/>
    <hyperlink ref="I44" r:id="rId23" display="Bild"/>
    <hyperlink ref="I45" r:id="rId24" display="Bild"/>
    <hyperlink ref="G1" location="Urlaub!A42" display="Tenerife 1"/>
    <hyperlink ref="B1" location="Urlaub!A2" display="La Palma"/>
    <hyperlink ref="C1" location="Urlaub!A12" display="Steiermark"/>
    <hyperlink ref="D1" location="Urlaub!A21" display="Gran Canaria"/>
    <hyperlink ref="E1" location="Urlaub!A31" display="Mauritius"/>
    <hyperlink ref="F1" location="Urlaub!A36" display="Gardasee"/>
    <hyperlink ref="H1" location="Urlaub!A51" display="Tenerife 2"/>
    <hyperlink ref="I54" r:id="rId25" display="Bild"/>
    <hyperlink ref="I55" r:id="rId26" display="Bild"/>
    <hyperlink ref="I1" location="Urlaub!A59" display="Tenerife 3"/>
    <hyperlink ref="I68" r:id="rId27" display="Bild"/>
    <hyperlink ref="I61" r:id="rId28" display="Bild"/>
    <hyperlink ref="I62" r:id="rId29" display="Bild"/>
    <hyperlink ref="I63" r:id="rId30" display="Bild"/>
    <hyperlink ref="I65" r:id="rId31" display="Bild"/>
    <hyperlink ref="I66" r:id="rId32" display="Bild"/>
    <hyperlink ref="I67" r:id="rId33" display="Bild"/>
    <hyperlink ref="I8" r:id="rId34" display="Bild"/>
    <hyperlink ref="I64" r:id="rId35" display="Bild"/>
    <hyperlink ref="J54" r:id="rId36"/>
    <hyperlink ref="K54" r:id="rId37"/>
    <hyperlink ref="I56" r:id="rId38"/>
    <hyperlink ref="J56" r:id="rId39"/>
    <hyperlink ref="K56" r:id="rId40"/>
    <hyperlink ref="J63" r:id="rId41"/>
    <hyperlink ref="J65" r:id="rId42"/>
    <hyperlink ref="I24" r:id="rId43"/>
    <hyperlink ref="J24" r:id="rId44"/>
    <hyperlink ref="K24" r:id="rId45"/>
    <hyperlink ref="I23" r:id="rId46"/>
    <hyperlink ref="I25" r:id="rId47"/>
    <hyperlink ref="I26:I28" r:id="rId48" display="bild"/>
    <hyperlink ref="A1" location="Urlaub!A1" display="Inhalt"/>
    <hyperlink ref="K74" r:id="rId49"/>
    <hyperlink ref="J1" location="Urlaub!A71" display="Stelvio"/>
    <hyperlink ref="K73" r:id="rId50"/>
    <hyperlink ref="K75" r:id="rId51"/>
    <hyperlink ref="I73" r:id="rId52"/>
    <hyperlink ref="J73" r:id="rId53"/>
    <hyperlink ref="I74" r:id="rId54"/>
    <hyperlink ref="J74" r:id="rId55"/>
    <hyperlink ref="I75" r:id="rId56"/>
    <hyperlink ref="J75" r:id="rId57"/>
    <hyperlink ref="K1" location="Urlaub!A78" display="Tenerife 3"/>
    <hyperlink ref="I80" r:id="rId58" display="Bild"/>
    <hyperlink ref="I81" r:id="rId59"/>
    <hyperlink ref="I82" r:id="rId60"/>
    <hyperlink ref="J82" r:id="rId61"/>
    <hyperlink ref="I85" r:id="rId62"/>
    <hyperlink ref="I84" r:id="rId63"/>
    <hyperlink ref="I83" r:id="rId64"/>
    <hyperlink ref="I86" r:id="rId65"/>
    <hyperlink ref="I87" r:id="rId66"/>
    <hyperlink ref="J87" r:id="rId67"/>
    <hyperlink ref="I88" r:id="rId68"/>
    <hyperlink ref="J88" r:id="rId69"/>
    <hyperlink ref="I89" r:id="rId70"/>
    <hyperlink ref="J89" r:id="rId71"/>
    <hyperlink ref="I90" r:id="rId72"/>
    <hyperlink ref="J90" r:id="rId73"/>
    <hyperlink ref="I91" r:id="rId74"/>
    <hyperlink ref="J91" r:id="rId75"/>
    <hyperlink ref="I92" r:id="rId76"/>
    <hyperlink ref="J81" r:id="rId77" display="Bild"/>
    <hyperlink ref="K88" r:id="rId78" display="Bild"/>
    <hyperlink ref="K89" r:id="rId79" display="Bild"/>
    <hyperlink ref="K91" r:id="rId80" display="Bild"/>
    <hyperlink ref="J92" r:id="rId81"/>
    <hyperlink ref="K92" r:id="rId82"/>
    <hyperlink ref="I97" r:id="rId83" display="Bild"/>
    <hyperlink ref="I98" r:id="rId84"/>
    <hyperlink ref="I99" r:id="rId85"/>
    <hyperlink ref="I102" r:id="rId86"/>
    <hyperlink ref="J101" r:id="rId87"/>
    <hyperlink ref="J98" r:id="rId88" display="Bild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393" t="s">
        <v>243</v>
      </c>
      <c r="B1" s="393"/>
      <c r="C1" s="394">
        <f>AI35</f>
        <v>7508.340000000002</v>
      </c>
      <c r="D1" s="394"/>
      <c r="E1" s="399" t="s">
        <v>155</v>
      </c>
      <c r="F1" s="399"/>
      <c r="G1" s="400">
        <f>MAX(B37,E37,H37,K37,N37,Q37,T37,W37,Z37,AC37,AF37,AI37)</f>
        <v>207</v>
      </c>
      <c r="H1" s="400"/>
      <c r="I1" s="403" t="s">
        <v>163</v>
      </c>
      <c r="J1" s="403"/>
      <c r="K1" s="404">
        <f>MAX(B34,E34,H34,K34,N34,Q34,T34,W34,Z34,AC34,AF34,AI34)</f>
        <v>1014.3200000000002</v>
      </c>
      <c r="L1" s="404"/>
      <c r="M1" s="408" t="s">
        <v>194</v>
      </c>
      <c r="N1" s="408"/>
      <c r="O1" s="409">
        <f>MIN(B34,E34,H34,K34,N34,Q34,T34,W34,Z34,AC34,AF34,AI34)</f>
        <v>319.42</v>
      </c>
      <c r="P1" s="409"/>
      <c r="Q1" s="407" t="s">
        <v>335</v>
      </c>
      <c r="R1" s="407"/>
      <c r="S1" s="407"/>
      <c r="T1" s="407"/>
      <c r="U1" s="410" t="s">
        <v>194</v>
      </c>
      <c r="V1" s="410"/>
      <c r="W1" s="411">
        <f>MIN(C34,F34,I34,L34,O34,R34,U34,X34,AA34,AD34,AG34,AJ34)</f>
        <v>717</v>
      </c>
      <c r="X1" s="410"/>
      <c r="Y1" s="406" t="s">
        <v>163</v>
      </c>
      <c r="Z1" s="406"/>
      <c r="AA1" s="405">
        <f>MAX(C34,F34,I34,L34,O34,R34,U34,X34,AA34,AD34,AG34,AJ34)</f>
        <v>11209</v>
      </c>
      <c r="AB1" s="406"/>
      <c r="AC1" s="401" t="s">
        <v>156</v>
      </c>
      <c r="AD1" s="401"/>
      <c r="AE1" s="402">
        <f>MAX(C37,F37,I37,L37,O37,R37,U37,X37,AA37,AD37,AG37,AJ37)</f>
        <v>1750</v>
      </c>
      <c r="AF1" s="401"/>
      <c r="AG1" s="395" t="s">
        <v>2</v>
      </c>
      <c r="AH1" s="395"/>
      <c r="AI1" s="398">
        <f>AJ35</f>
        <v>70300</v>
      </c>
      <c r="AJ1" s="395"/>
      <c r="AK1" s="104"/>
    </row>
    <row r="2" spans="1:37" s="58" customFormat="1" ht="11.25" x14ac:dyDescent="0.2">
      <c r="A2" s="64" t="s">
        <v>94</v>
      </c>
      <c r="B2" s="49" t="s">
        <v>243</v>
      </c>
      <c r="C2" s="49" t="s">
        <v>2</v>
      </c>
      <c r="D2" s="70" t="s">
        <v>97</v>
      </c>
      <c r="E2" s="49" t="s">
        <v>243</v>
      </c>
      <c r="F2" s="49" t="s">
        <v>2</v>
      </c>
      <c r="G2" s="70" t="s">
        <v>98</v>
      </c>
      <c r="H2" s="49" t="s">
        <v>243</v>
      </c>
      <c r="I2" s="49" t="s">
        <v>2</v>
      </c>
      <c r="J2" s="70" t="s">
        <v>99</v>
      </c>
      <c r="K2" s="49" t="s">
        <v>243</v>
      </c>
      <c r="L2" s="49" t="s">
        <v>2</v>
      </c>
      <c r="M2" s="70" t="s">
        <v>100</v>
      </c>
      <c r="N2" s="49" t="s">
        <v>243</v>
      </c>
      <c r="O2" s="49" t="s">
        <v>2</v>
      </c>
      <c r="P2" s="70" t="s">
        <v>101</v>
      </c>
      <c r="Q2" s="49" t="s">
        <v>243</v>
      </c>
      <c r="R2" s="49" t="s">
        <v>2</v>
      </c>
      <c r="S2" s="70" t="s">
        <v>102</v>
      </c>
      <c r="T2" s="49" t="s">
        <v>243</v>
      </c>
      <c r="U2" s="49" t="s">
        <v>2</v>
      </c>
      <c r="V2" s="70" t="s">
        <v>103</v>
      </c>
      <c r="W2" s="49" t="s">
        <v>243</v>
      </c>
      <c r="X2" s="49" t="s">
        <v>2</v>
      </c>
      <c r="Y2" s="70" t="s">
        <v>104</v>
      </c>
      <c r="Z2" s="49" t="s">
        <v>243</v>
      </c>
      <c r="AA2" s="49" t="s">
        <v>2</v>
      </c>
      <c r="AB2" s="70" t="s">
        <v>105</v>
      </c>
      <c r="AC2" s="49" t="s">
        <v>243</v>
      </c>
      <c r="AD2" s="49" t="s">
        <v>2</v>
      </c>
      <c r="AE2" s="70" t="s">
        <v>106</v>
      </c>
      <c r="AF2" s="49" t="s">
        <v>243</v>
      </c>
      <c r="AG2" s="49" t="s">
        <v>2</v>
      </c>
      <c r="AH2" s="70" t="s">
        <v>107</v>
      </c>
      <c r="AI2" s="49" t="s">
        <v>243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95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96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158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152</v>
      </c>
      <c r="B37" s="59">
        <f>MAX(B3:B33)</f>
        <v>63.72</v>
      </c>
      <c r="C37" s="377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8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7">
        <f>MAX(AJ3:AJ33)</f>
        <v>1260</v>
      </c>
      <c r="AK37" s="73"/>
    </row>
    <row r="38" spans="1:37" s="54" customFormat="1" ht="11.25" x14ac:dyDescent="0.2">
      <c r="A38" s="54" t="s">
        <v>349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225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218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396" t="s">
        <v>237</v>
      </c>
      <c r="E40" s="397"/>
      <c r="F40" s="107">
        <f>AI1/(C1*10)</f>
        <v>0.93629217643313944</v>
      </c>
      <c r="G40" s="106"/>
      <c r="J40" s="73"/>
      <c r="K40" s="54"/>
      <c r="L40" s="54"/>
      <c r="M40" s="50" t="s">
        <v>605</v>
      </c>
      <c r="N40" s="307">
        <v>40</v>
      </c>
      <c r="O40" s="54"/>
      <c r="P40" s="54"/>
      <c r="Q40" s="54"/>
      <c r="R40" s="54"/>
      <c r="S40" s="73"/>
      <c r="AB40" s="73" t="s">
        <v>486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219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606</v>
      </c>
      <c r="N41" s="308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U1:V1"/>
    <mergeCell ref="W1:X1"/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</mergeCells>
  <conditionalFormatting sqref="B34 E34 H34 K34 N34 Q34 T34 W34 Z34 AC34 AF34 AI34">
    <cfRule type="cellIs" dxfId="933" priority="81" operator="equal">
      <formula>$O$1</formula>
    </cfRule>
    <cfRule type="cellIs" dxfId="932" priority="105" operator="equal">
      <formula>$K$1</formula>
    </cfRule>
  </conditionalFormatting>
  <conditionalFormatting sqref="C34 F34 I34 L34 O34 R34 U34 X34 AA34 AD34 AG34 AJ34">
    <cfRule type="cellIs" dxfId="931" priority="57" operator="equal">
      <formula>$W$1</formula>
    </cfRule>
    <cfRule type="cellIs" dxfId="930" priority="58" operator="equal">
      <formula>$AA$1</formula>
    </cfRule>
  </conditionalFormatting>
  <conditionalFormatting sqref="B3:B33 E3:E33 H3:H33 K3:K33 N3:N33 Q3:Q33 T3:T33 W3:W33 Z3:Z33 AC3:AC33 AF3:AF33 AI3:AI33">
    <cfRule type="cellIs" dxfId="929" priority="232" stopIfTrue="1" operator="lessThan">
      <formula>50</formula>
    </cfRule>
    <cfRule type="cellIs" dxfId="928" priority="233" stopIfTrue="1" operator="greaterThanOrEqual">
      <formula>100</formula>
    </cfRule>
    <cfRule type="cellIs" dxfId="927" priority="234" operator="greaterThanOrEqual">
      <formula>50</formula>
    </cfRule>
  </conditionalFormatting>
  <conditionalFormatting sqref="C3:C33 F3:F33 I3:I33 L3:L33 O3:O33 R3:R33 U3:U33 X3:X33 AA3:AA33 AD3:AD33 AG3:AG33 AJ3:AJ33">
    <cfRule type="cellIs" dxfId="926" priority="190" stopIfTrue="1" operator="between">
      <formula>0</formula>
      <formula>749.99</formula>
    </cfRule>
    <cfRule type="cellIs" dxfId="925" priority="191" stopIfTrue="1" operator="greaterThanOrEqual">
      <formula>1500</formula>
    </cfRule>
    <cfRule type="cellIs" dxfId="924" priority="192" operator="greaterThanOrEqual">
      <formula>750</formula>
    </cfRule>
  </conditionalFormatting>
  <conditionalFormatting sqref="AD40">
    <cfRule type="cellIs" dxfId="923" priority="4" stopIfTrue="1" operator="lessThan">
      <formula>10000</formula>
    </cfRule>
    <cfRule type="cellIs" dxfId="922" priority="5" stopIfTrue="1" operator="lessThan">
      <formula>13000</formula>
    </cfRule>
    <cfRule type="cellIs" dxfId="921" priority="6" stopIfTrue="1" operator="lessThan">
      <formula>99999</formula>
    </cfRule>
  </conditionalFormatting>
  <conditionalFormatting sqref="AC40">
    <cfRule type="cellIs" dxfId="920" priority="1" stopIfTrue="1" operator="lessThan">
      <formula>1000</formula>
    </cfRule>
    <cfRule type="cellIs" dxfId="919" priority="2" stopIfTrue="1" operator="lessThan">
      <formula>1100</formula>
    </cfRule>
    <cfRule type="cellIs" dxfId="918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7358.33</v>
      </c>
      <c r="C1" s="427"/>
      <c r="D1" s="97" t="s">
        <v>243</v>
      </c>
      <c r="E1" s="428">
        <f>AT35</f>
        <v>6748.33</v>
      </c>
      <c r="F1" s="428"/>
      <c r="G1" s="429" t="s">
        <v>155</v>
      </c>
      <c r="H1" s="429"/>
      <c r="I1" s="425">
        <f>MAX(B36,F36,J36,N36,R36,V36,Z36,AD36,AH36,AL36,AP36,AT36)</f>
        <v>131.44</v>
      </c>
      <c r="J1" s="425"/>
      <c r="K1" s="430" t="s">
        <v>163</v>
      </c>
      <c r="L1" s="430"/>
      <c r="M1" s="431">
        <f>MAX(B34,F34,J34,N34,R34,V34,Z34,AD34,AH34,AL34,AP34,AT34)</f>
        <v>875.8599999999999</v>
      </c>
      <c r="N1" s="431"/>
      <c r="O1" s="424" t="s">
        <v>194</v>
      </c>
      <c r="P1" s="424"/>
      <c r="Q1" s="424"/>
      <c r="R1" s="185">
        <f>MIN(B34,F34,J34,N34,R34,V34,Z34,AD34,AH34,AL34,AP34,AT34)</f>
        <v>268.27000000000004</v>
      </c>
      <c r="S1" s="98" t="s">
        <v>211</v>
      </c>
      <c r="T1" s="417">
        <f>IFERROR(AVERAGE(B37,F37,J37,N37,R37,V37,Z37,AD37,AH37,AL37,AP37,AT37),0)</f>
        <v>28.737098655776773</v>
      </c>
      <c r="U1" s="417"/>
      <c r="V1" s="418" t="s">
        <v>210</v>
      </c>
      <c r="W1" s="418"/>
      <c r="X1" s="418"/>
      <c r="Y1" s="418"/>
      <c r="Z1" s="418"/>
      <c r="AA1" s="99" t="s">
        <v>211</v>
      </c>
      <c r="AB1" s="426">
        <f>IFERROR(AVERAGE(C37,G37,K37,O37,S37,W37,AA37,AE37,AI37,AM37,AQ37,AU37),0)</f>
        <v>285.10348601962454</v>
      </c>
      <c r="AC1" s="426"/>
      <c r="AD1" s="416" t="s">
        <v>194</v>
      </c>
      <c r="AE1" s="416"/>
      <c r="AF1" s="419">
        <f>MIN(C34,G34,K34,O34,S34,W34,AA34,AE34,AI34,AM34,AQ34,AU34)</f>
        <v>1216</v>
      </c>
      <c r="AG1" s="419"/>
      <c r="AH1" s="420" t="s">
        <v>163</v>
      </c>
      <c r="AI1" s="420"/>
      <c r="AJ1" s="421">
        <f>MAX(C34,G34,K34,O34,S34,W34,AA34,AE34,AI34,AM34,AQ34,AU34)</f>
        <v>9324</v>
      </c>
      <c r="AK1" s="421"/>
      <c r="AL1" s="423" t="s">
        <v>156</v>
      </c>
      <c r="AM1" s="423"/>
      <c r="AN1" s="422">
        <f>MAX(C36,G36,K36,O36,S36,W36,AA36,AE36,AI36,AM36,AQ36,AU36)</f>
        <v>1860</v>
      </c>
      <c r="AO1" s="422"/>
      <c r="AP1" s="412" t="s">
        <v>367</v>
      </c>
      <c r="AQ1" s="412"/>
      <c r="AR1" s="413">
        <f>MAX(D36,H36,L36,P36,T36,X36,AB36,AF36,AJ36,AN36,AR36,AV36)</f>
        <v>0.125</v>
      </c>
      <c r="AS1" s="413"/>
      <c r="AT1" s="95" t="s">
        <v>2</v>
      </c>
      <c r="AU1" s="414">
        <f>AU35</f>
        <v>67456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96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152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8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8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7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241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218</v>
      </c>
      <c r="B42" s="100">
        <f>T1</f>
        <v>28.737098655776773</v>
      </c>
      <c r="C42" s="101">
        <f>AB1</f>
        <v>285.10348601962454</v>
      </c>
      <c r="D42" s="102"/>
      <c r="E42" s="214" t="s">
        <v>405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9" t="s">
        <v>607</v>
      </c>
      <c r="N42" s="307">
        <v>15</v>
      </c>
      <c r="Y42" s="113"/>
      <c r="AK42" s="255" t="s">
        <v>485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352</v>
      </c>
      <c r="AO42" s="253" t="s">
        <v>350</v>
      </c>
      <c r="AP42" s="59">
        <f>R1-'08'!O1</f>
        <v>-51.149999999999977</v>
      </c>
      <c r="AQ42" s="91">
        <f>AF1-'08'!W1</f>
        <v>499</v>
      </c>
      <c r="AR42" s="54" t="s">
        <v>351</v>
      </c>
      <c r="AS42" s="252" t="s">
        <v>350</v>
      </c>
      <c r="AT42" s="59">
        <f>I1-'08'!G1</f>
        <v>-75.56</v>
      </c>
      <c r="AU42" s="91">
        <f>AN1-'08'!AE1</f>
        <v>110</v>
      </c>
      <c r="AV42" s="54" t="s">
        <v>352</v>
      </c>
      <c r="AW42" s="114"/>
    </row>
    <row r="43" spans="1:49" x14ac:dyDescent="0.2">
      <c r="A43" s="57" t="s">
        <v>219</v>
      </c>
      <c r="B43" s="100">
        <f>E1/365</f>
        <v>18.488575342465754</v>
      </c>
      <c r="C43" s="101">
        <f>AU1/365</f>
        <v>184.81095890410958</v>
      </c>
      <c r="D43" s="102"/>
      <c r="E43" s="210" t="s">
        <v>406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608</v>
      </c>
      <c r="N43" s="308">
        <v>6</v>
      </c>
      <c r="Y43" s="114"/>
      <c r="AK43" s="257" t="s">
        <v>488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350</v>
      </c>
      <c r="AT43" s="59">
        <f>B1-'08'!C1</f>
        <v>-150.01000000000204</v>
      </c>
      <c r="AU43" s="91">
        <f>AU1-'08'!AI1</f>
        <v>-2844</v>
      </c>
      <c r="AV43" s="54" t="s">
        <v>353</v>
      </c>
      <c r="AW43" s="114"/>
    </row>
  </sheetData>
  <sheetProtection password="CC70" sheet="1" objects="1" scenarios="1"/>
  <mergeCells count="19">
    <mergeCell ref="O1:Q1"/>
    <mergeCell ref="I1:J1"/>
    <mergeCell ref="AB1:AC1"/>
    <mergeCell ref="B1:C1"/>
    <mergeCell ref="E1:F1"/>
    <mergeCell ref="G1:H1"/>
    <mergeCell ref="K1:L1"/>
    <mergeCell ref="M1:N1"/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</mergeCells>
  <conditionalFormatting sqref="D3:D33 H3:H33 L3:L33 P3:P33 T3:T33 X3:X33 AB3:AB33 AF3:AF33 AJ3:AJ33 AN3:AN33 AR3:AR33 AV3:AV33">
    <cfRule type="cellIs" dxfId="889" priority="149" stopIfTrue="1" operator="lessThan">
      <formula>50</formula>
    </cfRule>
    <cfRule type="cellIs" dxfId="888" priority="150" stopIfTrue="1" operator="greaterThanOrEqual">
      <formula>100</formula>
    </cfRule>
    <cfRule type="cellIs" dxfId="887" priority="151" operator="greaterThanOrEqual">
      <formula>50</formula>
    </cfRule>
  </conditionalFormatting>
  <conditionalFormatting sqref="F34 J34 N34 R34 V34 Z34 AD34 AH34 AL34 AP34 AT34">
    <cfRule type="cellIs" dxfId="886" priority="397" operator="equal">
      <formula>$R$1</formula>
    </cfRule>
    <cfRule type="cellIs" dxfId="885" priority="398" operator="equal">
      <formula>$M$1</formula>
    </cfRule>
  </conditionalFormatting>
  <conditionalFormatting sqref="C34 G34 K34 O34 S34 W34 AA34 AE34 AI34 AM34 AQ34 AU34">
    <cfRule type="cellIs" dxfId="884" priority="629" operator="equal">
      <formula>$AF$1</formula>
    </cfRule>
    <cfRule type="cellIs" dxfId="883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82" priority="142" operator="lessThan">
      <formula>0</formula>
    </cfRule>
    <cfRule type="cellIs" dxfId="881" priority="143" operator="greaterThanOrEqual">
      <formula>0</formula>
    </cfRule>
  </conditionalFormatting>
  <conditionalFormatting sqref="C38 G38 K38 O38 S38 W38 AA38 AE38 AI38 AM38 AQ38 AU38">
    <cfRule type="cellIs" dxfId="880" priority="140" operator="lessThan">
      <formula>0</formula>
    </cfRule>
    <cfRule type="cellIs" dxfId="879" priority="141" operator="greaterThanOrEqual">
      <formula>0</formula>
    </cfRule>
  </conditionalFormatting>
  <conditionalFormatting sqref="B3:B33 F3:F33 J3:J33 N3:N33 R3:R33 V3:V33 Z3:Z33 AD3:AD33 AH3:AH33 AL3:AL33 AP3:AP33 AT3:AT33">
    <cfRule type="cellIs" dxfId="878" priority="164" stopIfTrue="1" operator="lessThan">
      <formula>50</formula>
    </cfRule>
    <cfRule type="cellIs" dxfId="877" priority="165" stopIfTrue="1" operator="greaterThanOrEqual">
      <formula>100</formula>
    </cfRule>
    <cfRule type="cellIs" dxfId="876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75" priority="161" stopIfTrue="1" operator="between">
      <formula>0</formula>
      <formula>749.99</formula>
    </cfRule>
    <cfRule type="cellIs" dxfId="874" priority="162" stopIfTrue="1" operator="greaterThanOrEqual">
      <formula>1500</formula>
    </cfRule>
    <cfRule type="cellIs" dxfId="873" priority="163" operator="greaterThanOrEqual">
      <formula>750</formula>
    </cfRule>
  </conditionalFormatting>
  <conditionalFormatting sqref="AT42:AU43">
    <cfRule type="cellIs" dxfId="872" priority="113" operator="lessThan">
      <formula>0</formula>
    </cfRule>
    <cfRule type="cellIs" dxfId="871" priority="114" operator="greaterThanOrEqual">
      <formula>0</formula>
    </cfRule>
  </conditionalFormatting>
  <conditionalFormatting sqref="AU42:AU43">
    <cfRule type="cellIs" dxfId="870" priority="111" operator="lessThan">
      <formula>0</formula>
    </cfRule>
    <cfRule type="cellIs" dxfId="869" priority="112" operator="greaterThanOrEqual">
      <formula>0</formula>
    </cfRule>
  </conditionalFormatting>
  <conditionalFormatting sqref="D38">
    <cfRule type="cellIs" dxfId="868" priority="110" operator="equal">
      <formula>MAX($D$38,$H$38,$L$38,$P$38,$T$38,$X$38,$AB$38,$AF$38,$AJ$38,$AN$38,$AR$38,$AV$38)</formula>
    </cfRule>
  </conditionalFormatting>
  <conditionalFormatting sqref="H38">
    <cfRule type="cellIs" dxfId="867" priority="109" operator="equal">
      <formula>MAX($D$38,$H$38,$L$38,$P$38,$T$38,$X$38,$AB$38,$AF$38,$AJ$38,$AN$38,$AR$38,$AV$38)</formula>
    </cfRule>
  </conditionalFormatting>
  <conditionalFormatting sqref="L38">
    <cfRule type="cellIs" dxfId="866" priority="108" operator="equal">
      <formula>MAX($D$38,$H$38,$L$38,$P$38,$T$38,$X$38,$AB$38,$AF$38,$AJ$38,$AN$38,$AR$38,$AV$38)</formula>
    </cfRule>
  </conditionalFormatting>
  <conditionalFormatting sqref="P38">
    <cfRule type="cellIs" dxfId="865" priority="107" operator="equal">
      <formula>MAX($D$38,$H$38,$L$38,$P$38,$T$38,$X$38,$AB$38,$AF$38,$AJ$38,$AN$38,$AR$38,$AV$38)</formula>
    </cfRule>
  </conditionalFormatting>
  <conditionalFormatting sqref="T38">
    <cfRule type="cellIs" dxfId="864" priority="106" operator="equal">
      <formula>MAX($D$38,$H$38,$L$38,$P$38,$T$38,$X$38,$AB$38,$AF$38,$AJ$38,$AN$38,$AR$38,$AV$38)</formula>
    </cfRule>
  </conditionalFormatting>
  <conditionalFormatting sqref="X38">
    <cfRule type="cellIs" dxfId="863" priority="105" operator="equal">
      <formula>MAX($D$38,$H$38,$L$38,$P$38,$T$38,$X$38,$AB$38,$AF$38,$AJ$38,$AN$38,$AR$38,$AV$38)</formula>
    </cfRule>
  </conditionalFormatting>
  <conditionalFormatting sqref="AB38">
    <cfRule type="cellIs" dxfId="862" priority="104" operator="equal">
      <formula>MAX($D$38,$H$38,$L$38,$P$38,$T$38,$X$38,$AB$38,$AF$38,$AJ$38,$AN$38,$AR$38,$AV$38)</formula>
    </cfRule>
  </conditionalFormatting>
  <conditionalFormatting sqref="AF38">
    <cfRule type="cellIs" dxfId="861" priority="103" operator="equal">
      <formula>MAX($D$38,$H$38,$L$38,$P$38,$T$38,$X$38,$AB$38,$AF$38,$AJ$38,$AN$38,$AR$38,$AV$38)</formula>
    </cfRule>
  </conditionalFormatting>
  <conditionalFormatting sqref="AJ38">
    <cfRule type="cellIs" dxfId="860" priority="102" operator="equal">
      <formula>MAX($D$38,$H$38,$L$38,$P$38,$T$38,$X$38,$AB$38,$AF$38,$AJ$38,$AN$38,$AR$38,$AV$38)</formula>
    </cfRule>
  </conditionalFormatting>
  <conditionalFormatting sqref="AN38">
    <cfRule type="cellIs" dxfId="859" priority="101" operator="equal">
      <formula>MAX($D$38,$H$38,$L$38,$P$38,$T$38,$X$38,$AB$38,$AF$38,$AJ$38,$AN$38,$AR$38,$AV$38)</formula>
    </cfRule>
  </conditionalFormatting>
  <conditionalFormatting sqref="AR38">
    <cfRule type="cellIs" dxfId="858" priority="100" operator="equal">
      <formula>MAX($D$38,$H$38,$L$38,$P$38,$T$38,$X$38,$AB$38,$AF$38,$AJ$38,$AN$38,$AR$38,$AV$38)</formula>
    </cfRule>
  </conditionalFormatting>
  <conditionalFormatting sqref="AV38">
    <cfRule type="cellIs" dxfId="857" priority="99" operator="equal">
      <formula>MAX($D$38,$H$38,$L$38,$P$38,$T$38,$X$38,$AB$38,$AF$38,$AJ$38,$AN$38,$AR$38,$AV$38)</formula>
    </cfRule>
  </conditionalFormatting>
  <conditionalFormatting sqref="D34">
    <cfRule type="cellIs" dxfId="856" priority="98" operator="equal">
      <formula>MAX($D$34,$H$34,$L$34,$P$34,$T$34,$X$34,$AB$34,$AF$34,$AJ$34,$AN$34,$AR$34,$AV$34)</formula>
    </cfRule>
  </conditionalFormatting>
  <conditionalFormatting sqref="D38">
    <cfRule type="cellIs" dxfId="855" priority="91" operator="equal">
      <formula>MAX($D$38,$H$38,$L$38,$P$38,$T$38,$X$38,$AB$38,$AF$38,$AJ$38,$AN$38,$AR$38,$AV$38)</formula>
    </cfRule>
  </conditionalFormatting>
  <conditionalFormatting sqref="D3:D33">
    <cfRule type="cellIs" dxfId="854" priority="88" stopIfTrue="1" operator="between">
      <formula>0</formula>
      <formula>0.0416550925925926</formula>
    </cfRule>
    <cfRule type="cellIs" dxfId="853" priority="89" stopIfTrue="1" operator="between">
      <formula>0.0416666666666667</formula>
      <formula>0.0833217592592593</formula>
    </cfRule>
    <cfRule type="cellIs" dxfId="852" priority="90" stopIfTrue="1" operator="between">
      <formula>0.0833333333333333</formula>
      <formula>4.16665509259259</formula>
    </cfRule>
  </conditionalFormatting>
  <conditionalFormatting sqref="H3:H33">
    <cfRule type="cellIs" dxfId="851" priority="85" stopIfTrue="1" operator="between">
      <formula>0</formula>
      <formula>0.0416550925925926</formula>
    </cfRule>
    <cfRule type="cellIs" dxfId="850" priority="86" stopIfTrue="1" operator="between">
      <formula>0.0416666666666667</formula>
      <formula>0.0833217592592593</formula>
    </cfRule>
    <cfRule type="cellIs" dxfId="849" priority="87" stopIfTrue="1" operator="between">
      <formula>0.0833333333333333</formula>
      <formula>4.16665509259259</formula>
    </cfRule>
  </conditionalFormatting>
  <conditionalFormatting sqref="L3:L33">
    <cfRule type="cellIs" dxfId="848" priority="82" stopIfTrue="1" operator="between">
      <formula>0</formula>
      <formula>0.0416550925925926</formula>
    </cfRule>
    <cfRule type="cellIs" dxfId="847" priority="83" stopIfTrue="1" operator="between">
      <formula>0.0416666666666667</formula>
      <formula>0.0833217592592593</formula>
    </cfRule>
    <cfRule type="cellIs" dxfId="846" priority="84" stopIfTrue="1" operator="between">
      <formula>0.0833333333333333</formula>
      <formula>4.16665509259259</formula>
    </cfRule>
  </conditionalFormatting>
  <conditionalFormatting sqref="P3:P33">
    <cfRule type="cellIs" dxfId="845" priority="79" stopIfTrue="1" operator="between">
      <formula>0</formula>
      <formula>0.0416550925925926</formula>
    </cfRule>
    <cfRule type="cellIs" dxfId="844" priority="80" stopIfTrue="1" operator="between">
      <formula>0.0416666666666667</formula>
      <formula>0.0833217592592593</formula>
    </cfRule>
    <cfRule type="cellIs" dxfId="843" priority="81" stopIfTrue="1" operator="between">
      <formula>0.0833333333333333</formula>
      <formula>4.16665509259259</formula>
    </cfRule>
  </conditionalFormatting>
  <conditionalFormatting sqref="T3:T33">
    <cfRule type="cellIs" dxfId="842" priority="76" stopIfTrue="1" operator="between">
      <formula>0</formula>
      <formula>0.0416550925925926</formula>
    </cfRule>
    <cfRule type="cellIs" dxfId="841" priority="77" stopIfTrue="1" operator="between">
      <formula>0.0416666666666667</formula>
      <formula>0.0833217592592593</formula>
    </cfRule>
    <cfRule type="cellIs" dxfId="840" priority="78" stopIfTrue="1" operator="between">
      <formula>0.0833333333333333</formula>
      <formula>4.16665509259259</formula>
    </cfRule>
  </conditionalFormatting>
  <conditionalFormatting sqref="X3:X33">
    <cfRule type="cellIs" dxfId="839" priority="73" stopIfTrue="1" operator="between">
      <formula>0</formula>
      <formula>0.0416550925925926</formula>
    </cfRule>
    <cfRule type="cellIs" dxfId="838" priority="74" stopIfTrue="1" operator="between">
      <formula>0.0416666666666667</formula>
      <formula>0.0833217592592593</formula>
    </cfRule>
    <cfRule type="cellIs" dxfId="837" priority="75" stopIfTrue="1" operator="between">
      <formula>0.0833333333333333</formula>
      <formula>4.16665509259259</formula>
    </cfRule>
  </conditionalFormatting>
  <conditionalFormatting sqref="AB3:AB33">
    <cfRule type="cellIs" dxfId="836" priority="70" stopIfTrue="1" operator="between">
      <formula>0</formula>
      <formula>0.0416550925925926</formula>
    </cfRule>
    <cfRule type="cellIs" dxfId="835" priority="71" stopIfTrue="1" operator="between">
      <formula>0.0416666666666667</formula>
      <formula>0.0833217592592593</formula>
    </cfRule>
    <cfRule type="cellIs" dxfId="834" priority="72" stopIfTrue="1" operator="between">
      <formula>0.0833333333333333</formula>
      <formula>4.16665509259259</formula>
    </cfRule>
  </conditionalFormatting>
  <conditionalFormatting sqref="AF3:AF33">
    <cfRule type="cellIs" dxfId="833" priority="67" stopIfTrue="1" operator="between">
      <formula>0</formula>
      <formula>0.0416550925925926</formula>
    </cfRule>
    <cfRule type="cellIs" dxfId="832" priority="68" stopIfTrue="1" operator="between">
      <formula>0.0416666666666667</formula>
      <formula>0.0833217592592593</formula>
    </cfRule>
    <cfRule type="cellIs" dxfId="831" priority="69" stopIfTrue="1" operator="between">
      <formula>0.0833333333333333</formula>
      <formula>4.16665509259259</formula>
    </cfRule>
  </conditionalFormatting>
  <conditionalFormatting sqref="AJ3:AJ33">
    <cfRule type="cellIs" dxfId="830" priority="64" stopIfTrue="1" operator="between">
      <formula>0</formula>
      <formula>0.0416550925925926</formula>
    </cfRule>
    <cfRule type="cellIs" dxfId="829" priority="65" stopIfTrue="1" operator="between">
      <formula>0.0416666666666667</formula>
      <formula>0.0833217592592593</formula>
    </cfRule>
    <cfRule type="cellIs" dxfId="828" priority="66" stopIfTrue="1" operator="between">
      <formula>0.0833333333333333</formula>
      <formula>4.16665509259259</formula>
    </cfRule>
  </conditionalFormatting>
  <conditionalFormatting sqref="AN3:AN33">
    <cfRule type="cellIs" dxfId="827" priority="61" stopIfTrue="1" operator="between">
      <formula>0</formula>
      <formula>0.0416550925925926</formula>
    </cfRule>
    <cfRule type="cellIs" dxfId="826" priority="62" stopIfTrue="1" operator="between">
      <formula>0.0416666666666667</formula>
      <formula>0.0833217592592593</formula>
    </cfRule>
    <cfRule type="cellIs" dxfId="825" priority="63" stopIfTrue="1" operator="between">
      <formula>0.0833333333333333</formula>
      <formula>4.16665509259259</formula>
    </cfRule>
  </conditionalFormatting>
  <conditionalFormatting sqref="AR3:AR33">
    <cfRule type="cellIs" dxfId="824" priority="58" stopIfTrue="1" operator="between">
      <formula>0</formula>
      <formula>0.0416550925925926</formula>
    </cfRule>
    <cfRule type="cellIs" dxfId="823" priority="59" stopIfTrue="1" operator="between">
      <formula>0.0416666666666667</formula>
      <formula>0.0833217592592593</formula>
    </cfRule>
    <cfRule type="cellIs" dxfId="822" priority="60" stopIfTrue="1" operator="between">
      <formula>0.0833333333333333</formula>
      <formula>4.16665509259259</formula>
    </cfRule>
  </conditionalFormatting>
  <conditionalFormatting sqref="AV3:AV33">
    <cfRule type="cellIs" dxfId="821" priority="55" stopIfTrue="1" operator="between">
      <formula>0</formula>
      <formula>0.0416550925925926</formula>
    </cfRule>
    <cfRule type="cellIs" dxfId="820" priority="56" stopIfTrue="1" operator="between">
      <formula>0.0416666666666667</formula>
      <formula>0.0833217592592593</formula>
    </cfRule>
    <cfRule type="cellIs" dxfId="819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818" priority="42" operator="equal">
      <formula>MAX($D$36,$H$36,$L$36,$P$36,$T$36,$X$36,$AB$36,$AF$36,$AJ$36,$AN$36,$AR$36,$AV$36)</formula>
    </cfRule>
  </conditionalFormatting>
  <conditionalFormatting sqref="AP42:AQ42">
    <cfRule type="cellIs" dxfId="817" priority="40" operator="lessThan">
      <formula>0</formula>
    </cfRule>
    <cfRule type="cellIs" dxfId="816" priority="41" operator="greaterThanOrEqual">
      <formula>0</formula>
    </cfRule>
  </conditionalFormatting>
  <conditionalFormatting sqref="AQ42">
    <cfRule type="cellIs" dxfId="815" priority="38" operator="lessThan">
      <formula>0</formula>
    </cfRule>
    <cfRule type="cellIs" dxfId="814" priority="39" operator="greaterThanOrEqual">
      <formula>0</formula>
    </cfRule>
  </conditionalFormatting>
  <conditionalFormatting sqref="AP43">
    <cfRule type="cellIs" dxfId="813" priority="36" operator="lessThan">
      <formula>0</formula>
    </cfRule>
    <cfRule type="cellIs" dxfId="812" priority="37" operator="greaterThanOrEqual">
      <formula>0</formula>
    </cfRule>
  </conditionalFormatting>
  <conditionalFormatting sqref="B34">
    <cfRule type="cellIs" dxfId="811" priority="34" operator="equal">
      <formula>$O$1</formula>
    </cfRule>
    <cfRule type="cellIs" dxfId="810" priority="35" operator="equal">
      <formula>$K$1</formula>
    </cfRule>
  </conditionalFormatting>
  <conditionalFormatting sqref="AL42">
    <cfRule type="cellIs" dxfId="809" priority="23" stopIfTrue="1" operator="lessThan">
      <formula>1000</formula>
    </cfRule>
    <cfRule type="cellIs" dxfId="808" priority="24" stopIfTrue="1" operator="lessThan">
      <formula>1100</formula>
    </cfRule>
    <cfRule type="cellIs" dxfId="807" priority="25" stopIfTrue="1" operator="lessThan">
      <formula>9999</formula>
    </cfRule>
  </conditionalFormatting>
  <conditionalFormatting sqref="AM42">
    <cfRule type="cellIs" dxfId="806" priority="20" stopIfTrue="1" operator="lessThan">
      <formula>10000</formula>
    </cfRule>
    <cfRule type="cellIs" dxfId="805" priority="21" stopIfTrue="1" operator="lessThan">
      <formula>13000</formula>
    </cfRule>
    <cfRule type="cellIs" dxfId="804" priority="22" stopIfTrue="1" operator="lessThan">
      <formula>99999</formula>
    </cfRule>
  </conditionalFormatting>
  <conditionalFormatting sqref="AL43">
    <cfRule type="cellIs" dxfId="803" priority="14" stopIfTrue="1" operator="lessThan">
      <formula>0.05</formula>
    </cfRule>
    <cfRule type="cellIs" dxfId="802" priority="15" stopIfTrue="1" operator="lessThan">
      <formula>0.1</formula>
    </cfRule>
    <cfRule type="cellIs" dxfId="801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5378.7300000000005</v>
      </c>
      <c r="C1" s="427"/>
      <c r="D1" s="97" t="s">
        <v>243</v>
      </c>
      <c r="E1" s="428">
        <f>AT35</f>
        <v>4457.93</v>
      </c>
      <c r="F1" s="428"/>
      <c r="G1" s="429" t="s">
        <v>155</v>
      </c>
      <c r="H1" s="429"/>
      <c r="I1" s="425">
        <f>MAX(B36,F36,J36,N36,R36,V36,Z36,AD36,AH36,AL36,AP36,AT36)</f>
        <v>125.31</v>
      </c>
      <c r="J1" s="425"/>
      <c r="K1" s="430" t="s">
        <v>163</v>
      </c>
      <c r="L1" s="430"/>
      <c r="M1" s="431">
        <f>MAX(B34,F34,J34,N34,R34,V34,Z34,AD34,AH34,AL34,AP34,AT34)</f>
        <v>666.43000000000006</v>
      </c>
      <c r="N1" s="431"/>
      <c r="O1" s="424" t="s">
        <v>194</v>
      </c>
      <c r="P1" s="424"/>
      <c r="Q1" s="424"/>
      <c r="R1" s="185">
        <f>MIN(B34,F34,J34,N34,R34,V34,Z34,AD34,AH34,AL34,AP34,AT34)</f>
        <v>33.25</v>
      </c>
      <c r="S1" s="98" t="s">
        <v>211</v>
      </c>
      <c r="T1" s="417">
        <f>IFERROR(AVERAGE(B37,F37,J37,N37,R37,V37,Z37,AD37,AH37,AL37,AP37,AT37),0)</f>
        <v>21.826653316809644</v>
      </c>
      <c r="U1" s="417"/>
      <c r="V1" s="432" t="s">
        <v>334</v>
      </c>
      <c r="W1" s="432"/>
      <c r="X1" s="432"/>
      <c r="Y1" s="432"/>
      <c r="Z1" s="432"/>
      <c r="AA1" s="99" t="s">
        <v>211</v>
      </c>
      <c r="AB1" s="426">
        <f>IFERROR(AVERAGE(C37,G37,K37,O37,S37,W37,AA37,AE37,AI37,AM37,AQ37,AU37),0)</f>
        <v>180.7417338841891</v>
      </c>
      <c r="AC1" s="426"/>
      <c r="AD1" s="416" t="s">
        <v>194</v>
      </c>
      <c r="AE1" s="416"/>
      <c r="AF1" s="419">
        <f>MIN(C34,G34,K34,O34,S34,W34,AA34,AE34,AI34,AM34,AQ34,AU34)</f>
        <v>118</v>
      </c>
      <c r="AG1" s="419"/>
      <c r="AH1" s="420" t="s">
        <v>163</v>
      </c>
      <c r="AI1" s="420"/>
      <c r="AJ1" s="421">
        <f>MAX(C34,G34,K34,O34,S34,W34,AA34,AE34,AI34,AM34,AQ34,AU34)</f>
        <v>7846</v>
      </c>
      <c r="AK1" s="421"/>
      <c r="AL1" s="423" t="s">
        <v>156</v>
      </c>
      <c r="AM1" s="423"/>
      <c r="AN1" s="422">
        <f>MAX(C36,G36,K36,O36,S36,W36,AA36,AE36,AI36,AM36,AQ36,AU36)</f>
        <v>2170</v>
      </c>
      <c r="AO1" s="422"/>
      <c r="AP1" s="412" t="s">
        <v>367</v>
      </c>
      <c r="AQ1" s="412"/>
      <c r="AR1" s="413">
        <f>MAX(D36,H36,L36,P36,T36,X36,AB36,AF36,AJ36,AN36,AR36,AV36)</f>
        <v>9.0277777777777776E-2</v>
      </c>
      <c r="AS1" s="413"/>
      <c r="AT1" s="95" t="s">
        <v>2</v>
      </c>
      <c r="AU1" s="414">
        <f>AU35</f>
        <v>38191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95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96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152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241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21.826653316809644</v>
      </c>
      <c r="C42" s="101">
        <f>AB1</f>
        <v>180.7417338841891</v>
      </c>
      <c r="D42" s="102"/>
      <c r="E42" s="214" t="s">
        <v>405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9" t="s">
        <v>607</v>
      </c>
      <c r="N42" s="307">
        <v>12</v>
      </c>
      <c r="Y42" s="173"/>
      <c r="AK42" s="255" t="s">
        <v>485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352</v>
      </c>
      <c r="AO42" s="253" t="s">
        <v>350</v>
      </c>
      <c r="AP42" s="59">
        <f>R1-'09'!R1</f>
        <v>-235.02000000000004</v>
      </c>
      <c r="AQ42" s="91">
        <f>AF1-'09'!AF1</f>
        <v>-1098</v>
      </c>
      <c r="AR42" s="54" t="s">
        <v>351</v>
      </c>
      <c r="AS42" s="252" t="s">
        <v>350</v>
      </c>
      <c r="AT42" s="59">
        <f>I1-'09'!I1</f>
        <v>-6.1299999999999955</v>
      </c>
      <c r="AU42" s="91">
        <f>AN1-'09'!AN1</f>
        <v>310</v>
      </c>
      <c r="AV42" s="54" t="s">
        <v>352</v>
      </c>
      <c r="AW42" s="73"/>
    </row>
    <row r="43" spans="1:49" s="54" customFormat="1" ht="11.25" x14ac:dyDescent="0.2">
      <c r="A43" s="57" t="s">
        <v>219</v>
      </c>
      <c r="B43" s="100">
        <f>E1/365</f>
        <v>12.213506849315069</v>
      </c>
      <c r="C43" s="101">
        <f>AU1/365</f>
        <v>104.63287671232877</v>
      </c>
      <c r="D43" s="102"/>
      <c r="E43" s="210" t="s">
        <v>406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608</v>
      </c>
      <c r="N43" s="308">
        <v>18</v>
      </c>
      <c r="Y43" s="73"/>
      <c r="AK43" s="257" t="s">
        <v>488</v>
      </c>
      <c r="AL43" s="228">
        <f>IF($B$1&lt;&gt;0,$AV$35/$B1,0)</f>
        <v>0.17119282804676939</v>
      </c>
      <c r="AO43" s="254" t="s">
        <v>350</v>
      </c>
      <c r="AP43" s="59">
        <f>AV35-'09'!AV35</f>
        <v>310.79999999999995</v>
      </c>
      <c r="AQ43" s="228">
        <f>AL43-'09'!AL43</f>
        <v>8.8293583245299484E-2</v>
      </c>
      <c r="AR43" s="54" t="s">
        <v>208</v>
      </c>
      <c r="AS43" s="252" t="s">
        <v>350</v>
      </c>
      <c r="AT43" s="59">
        <f>B1-'09'!B1</f>
        <v>-1979.5999999999995</v>
      </c>
      <c r="AU43" s="91">
        <f>AU1-'09'!AU1</f>
        <v>-29265</v>
      </c>
      <c r="AV43" s="54" t="s">
        <v>353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C34 G34 K34 O34 S34 W34 AA34 AE34 AI34 AM34 AQ34 AU34">
    <cfRule type="cellIs" dxfId="771" priority="166" operator="equal">
      <formula>$AF$1</formula>
    </cfRule>
    <cfRule type="cellIs" dxfId="770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69" priority="163" operator="lessThan">
      <formula>0</formula>
    </cfRule>
    <cfRule type="cellIs" dxfId="768" priority="164" operator="greaterThanOrEqual">
      <formula>0</formula>
    </cfRule>
  </conditionalFormatting>
  <conditionalFormatting sqref="C38 G38 K38 O38 S38 W38 AA38 AE38 AI38 AM38 AQ38 AU38 AU42:AU43 AQ42">
    <cfRule type="cellIs" dxfId="767" priority="161" operator="lessThan">
      <formula>0</formula>
    </cfRule>
    <cfRule type="cellIs" dxfId="766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65" priority="158" stopIfTrue="1" operator="lessThan">
      <formula>50</formula>
    </cfRule>
    <cfRule type="cellIs" dxfId="764" priority="159" stopIfTrue="1" operator="greaterThanOrEqual">
      <formula>100</formula>
    </cfRule>
    <cfRule type="cellIs" dxfId="763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62" priority="155" stopIfTrue="1" operator="between">
      <formula>0</formula>
      <formula>749.99</formula>
    </cfRule>
    <cfRule type="cellIs" dxfId="761" priority="156" stopIfTrue="1" operator="greaterThanOrEqual">
      <formula>1500</formula>
    </cfRule>
    <cfRule type="cellIs" dxfId="760" priority="157" operator="greaterThanOrEqual">
      <formula>750</formula>
    </cfRule>
  </conditionalFormatting>
  <conditionalFormatting sqref="D38">
    <cfRule type="cellIs" dxfId="759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58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57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56" priority="117" stopIfTrue="1" operator="between">
      <formula>0</formula>
      <formula>0.0416550925925926</formula>
    </cfRule>
    <cfRule type="cellIs" dxfId="755" priority="118" stopIfTrue="1" operator="between">
      <formula>0.0416666666666667</formula>
      <formula>0.0833217592592593</formula>
    </cfRule>
    <cfRule type="cellIs" dxfId="754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53" priority="71" operator="equal">
      <formula>MAX($D$36,$H$36,$L$36,$P$36,$T$36,$X$36,$AB$36,$AF$36,$AJ$36,$AN$36,$AR$36,$AV$36)</formula>
    </cfRule>
  </conditionalFormatting>
  <conditionalFormatting sqref="AP43">
    <cfRule type="cellIs" dxfId="752" priority="69" operator="lessThan">
      <formula>0</formula>
    </cfRule>
    <cfRule type="cellIs" dxfId="751" priority="70" operator="greaterThanOrEqual">
      <formula>0</formula>
    </cfRule>
  </conditionalFormatting>
  <conditionalFormatting sqref="B34">
    <cfRule type="cellIs" dxfId="750" priority="60" operator="equal">
      <formula>$R$1</formula>
    </cfRule>
    <cfRule type="cellIs" dxfId="749" priority="61" operator="equal">
      <formula>$M$1</formula>
    </cfRule>
  </conditionalFormatting>
  <conditionalFormatting sqref="AL42">
    <cfRule type="cellIs" dxfId="748" priority="55" stopIfTrue="1" operator="lessThan">
      <formula>1000</formula>
    </cfRule>
    <cfRule type="cellIs" dxfId="747" priority="56" stopIfTrue="1" operator="lessThan">
      <formula>1100</formula>
    </cfRule>
    <cfRule type="cellIs" dxfId="746" priority="57" stopIfTrue="1" operator="lessThan">
      <formula>9999</formula>
    </cfRule>
  </conditionalFormatting>
  <conditionalFormatting sqref="AM42">
    <cfRule type="cellIs" dxfId="745" priority="52" stopIfTrue="1" operator="lessThan">
      <formula>10000</formula>
    </cfRule>
    <cfRule type="cellIs" dxfId="744" priority="53" stopIfTrue="1" operator="lessThan">
      <formula>13000</formula>
    </cfRule>
    <cfRule type="cellIs" dxfId="743" priority="54" stopIfTrue="1" operator="lessThan">
      <formula>99999</formula>
    </cfRule>
  </conditionalFormatting>
  <conditionalFormatting sqref="AL43">
    <cfRule type="cellIs" dxfId="742" priority="46" stopIfTrue="1" operator="lessThan">
      <formula>0.05</formula>
    </cfRule>
    <cfRule type="cellIs" dxfId="741" priority="47" stopIfTrue="1" operator="lessThan">
      <formula>0.1</formula>
    </cfRule>
    <cfRule type="cellIs" dxfId="740" priority="48" stopIfTrue="1" operator="lessThanOrEqual">
      <formula>1</formula>
    </cfRule>
  </conditionalFormatting>
  <conditionalFormatting sqref="AQ43">
    <cfRule type="cellIs" dxfId="739" priority="42" stopIfTrue="1" operator="lessThan">
      <formula>0</formula>
    </cfRule>
    <cfRule type="cellIs" dxfId="738" priority="43" operator="greaterThanOrEqual">
      <formula>0</formula>
    </cfRule>
  </conditionalFormatting>
  <conditionalFormatting sqref="F34">
    <cfRule type="cellIs" dxfId="737" priority="38" operator="equal">
      <formula>$R$1</formula>
    </cfRule>
    <cfRule type="cellIs" dxfId="736" priority="39" operator="equal">
      <formula>$M$1</formula>
    </cfRule>
  </conditionalFormatting>
  <conditionalFormatting sqref="J34">
    <cfRule type="cellIs" dxfId="735" priority="35" operator="equal">
      <formula>$R$1</formula>
    </cfRule>
    <cfRule type="cellIs" dxfId="734" priority="36" operator="equal">
      <formula>$M$1</formula>
    </cfRule>
  </conditionalFormatting>
  <conditionalFormatting sqref="N34">
    <cfRule type="cellIs" dxfId="733" priority="32" operator="equal">
      <formula>$R$1</formula>
    </cfRule>
    <cfRule type="cellIs" dxfId="732" priority="33" operator="equal">
      <formula>$M$1</formula>
    </cfRule>
  </conditionalFormatting>
  <conditionalFormatting sqref="R34">
    <cfRule type="cellIs" dxfId="731" priority="29" operator="equal">
      <formula>$R$1</formula>
    </cfRule>
    <cfRule type="cellIs" dxfId="730" priority="30" operator="equal">
      <formula>$M$1</formula>
    </cfRule>
  </conditionalFormatting>
  <conditionalFormatting sqref="V34">
    <cfRule type="cellIs" dxfId="729" priority="26" operator="equal">
      <formula>$R$1</formula>
    </cfRule>
    <cfRule type="cellIs" dxfId="728" priority="27" operator="equal">
      <formula>$M$1</formula>
    </cfRule>
  </conditionalFormatting>
  <conditionalFormatting sqref="Z34">
    <cfRule type="cellIs" dxfId="727" priority="23" operator="equal">
      <formula>$R$1</formula>
    </cfRule>
    <cfRule type="cellIs" dxfId="726" priority="24" operator="equal">
      <formula>$M$1</formula>
    </cfRule>
  </conditionalFormatting>
  <conditionalFormatting sqref="AD34">
    <cfRule type="cellIs" dxfId="725" priority="20" operator="equal">
      <formula>$R$1</formula>
    </cfRule>
    <cfRule type="cellIs" dxfId="724" priority="21" operator="equal">
      <formula>$M$1</formula>
    </cfRule>
  </conditionalFormatting>
  <conditionalFormatting sqref="AH34">
    <cfRule type="cellIs" dxfId="723" priority="17" operator="equal">
      <formula>$R$1</formula>
    </cfRule>
    <cfRule type="cellIs" dxfId="722" priority="18" operator="equal">
      <formula>$M$1</formula>
    </cfRule>
  </conditionalFormatting>
  <conditionalFormatting sqref="AL34">
    <cfRule type="cellIs" dxfId="721" priority="14" operator="equal">
      <formula>$R$1</formula>
    </cfRule>
    <cfRule type="cellIs" dxfId="720" priority="15" operator="equal">
      <formula>$M$1</formula>
    </cfRule>
  </conditionalFormatting>
  <conditionalFormatting sqref="AP34">
    <cfRule type="cellIs" dxfId="719" priority="11" operator="equal">
      <formula>$R$1</formula>
    </cfRule>
    <cfRule type="cellIs" dxfId="718" priority="12" operator="equal">
      <formula>$M$1</formula>
    </cfRule>
  </conditionalFormatting>
  <conditionalFormatting sqref="AT34">
    <cfRule type="cellIs" dxfId="717" priority="8" operator="equal">
      <formula>$R$1</formula>
    </cfRule>
    <cfRule type="cellIs" dxfId="716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7" t="s">
        <v>243</v>
      </c>
      <c r="D1" s="76" t="s">
        <v>2</v>
      </c>
      <c r="E1" s="23" t="s">
        <v>242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791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399</v>
      </c>
      <c r="I2" s="18">
        <f t="shared" ref="I2:I41" si="0">D2/(C2*1000)</f>
        <v>2E-3</v>
      </c>
    </row>
    <row r="3" spans="1:13" x14ac:dyDescent="0.2">
      <c r="A3" s="1" t="s">
        <v>946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399</v>
      </c>
      <c r="I3" s="18">
        <f t="shared" si="0"/>
        <v>2.0325203252032522E-3</v>
      </c>
    </row>
    <row r="4" spans="1:13" x14ac:dyDescent="0.2">
      <c r="A4" s="1" t="s">
        <v>840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399</v>
      </c>
      <c r="I4" s="18">
        <f t="shared" si="0"/>
        <v>2.0560747663551401E-3</v>
      </c>
    </row>
    <row r="5" spans="1:13" x14ac:dyDescent="0.2">
      <c r="A5" s="1" t="s">
        <v>822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399</v>
      </c>
      <c r="I5" s="18">
        <f t="shared" si="0"/>
        <v>1.9750519750519752E-3</v>
      </c>
    </row>
    <row r="6" spans="1:13" x14ac:dyDescent="0.2">
      <c r="A6" s="1" t="s">
        <v>781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399</v>
      </c>
      <c r="I6" s="18">
        <f t="shared" si="0"/>
        <v>2.0454545454545456E-3</v>
      </c>
    </row>
    <row r="7" spans="1:13" x14ac:dyDescent="0.2">
      <c r="A7" s="1" t="s">
        <v>222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472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223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742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399</v>
      </c>
      <c r="I10" s="18">
        <f t="shared" si="0"/>
        <v>1.9230769230769232E-3</v>
      </c>
    </row>
    <row r="11" spans="1:13" x14ac:dyDescent="0.2">
      <c r="A11" s="1" t="s">
        <v>940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900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399</v>
      </c>
      <c r="I12" s="18">
        <f t="shared" si="0"/>
        <v>1.9501950195019502E-3</v>
      </c>
      <c r="M12" s="46"/>
    </row>
    <row r="13" spans="1:13" x14ac:dyDescent="0.2">
      <c r="A13" s="1" t="s">
        <v>126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477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478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295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741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399</v>
      </c>
      <c r="I17" s="18">
        <f t="shared" si="0"/>
        <v>2.2000000000000001E-3</v>
      </c>
    </row>
    <row r="18" spans="1:14" x14ac:dyDescent="0.2">
      <c r="A18" s="1" t="s">
        <v>950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399</v>
      </c>
      <c r="I18" s="18">
        <f t="shared" si="0"/>
        <v>1.9318181818181819E-3</v>
      </c>
    </row>
    <row r="19" spans="1:14" x14ac:dyDescent="0.2">
      <c r="A19" s="1" t="s">
        <v>479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265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657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399</v>
      </c>
      <c r="I21" s="18">
        <f t="shared" si="0"/>
        <v>8.7500000000000002E-4</v>
      </c>
    </row>
    <row r="22" spans="1:14" x14ac:dyDescent="0.2">
      <c r="A22" s="1" t="s">
        <v>262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224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637</v>
      </c>
      <c r="B24" s="2">
        <v>5.347222222222222E-2</v>
      </c>
      <c r="C24" s="3">
        <v>30.799999999999997</v>
      </c>
      <c r="D24" s="13">
        <v>40</v>
      </c>
      <c r="E24" s="278">
        <v>24</v>
      </c>
      <c r="F24" s="13">
        <v>120</v>
      </c>
      <c r="G24" s="13">
        <v>130</v>
      </c>
      <c r="H24" s="6" t="s">
        <v>399</v>
      </c>
      <c r="I24" s="18">
        <f t="shared" si="0"/>
        <v>1.2987012987012989E-3</v>
      </c>
      <c r="K24" s="9"/>
      <c r="N24" s="46"/>
    </row>
    <row r="25" spans="1:14" x14ac:dyDescent="0.2">
      <c r="A25" s="1" t="s">
        <v>480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773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646</v>
      </c>
      <c r="I26" s="18">
        <f t="shared" si="0"/>
        <v>1.5E-3</v>
      </c>
    </row>
    <row r="27" spans="1:14" x14ac:dyDescent="0.2">
      <c r="A27" s="1" t="s">
        <v>220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585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820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638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178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857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586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407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384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394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399</v>
      </c>
      <c r="I36" s="18">
        <f t="shared" si="0"/>
        <v>2.7431421446384042E-3</v>
      </c>
    </row>
    <row r="37" spans="1:9" x14ac:dyDescent="0.2">
      <c r="A37" s="1" t="s">
        <v>468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467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110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925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ref="A2:I41">
    <sortCondition descending="1" ref="C1"/>
  </sortState>
  <conditionalFormatting sqref="E1:E1048576">
    <cfRule type="cellIs" dxfId="1755" priority="3" stopIfTrue="1" operator="between">
      <formula>0</formula>
      <formula>19.99</formula>
    </cfRule>
    <cfRule type="cellIs" dxfId="1754" priority="82" stopIfTrue="1" operator="between">
      <formula>10</formula>
      <formula>24.99</formula>
    </cfRule>
    <cfRule type="cellIs" dxfId="1753" priority="83" stopIfTrue="1" operator="between">
      <formula>25</formula>
      <formula>29.99</formula>
    </cfRule>
    <cfRule type="cellIs" dxfId="1752" priority="84" stopIfTrue="1" operator="between">
      <formula>30</formula>
      <formula>99.99</formula>
    </cfRule>
  </conditionalFormatting>
  <conditionalFormatting sqref="I1:I1048576">
    <cfRule type="cellIs" dxfId="1751" priority="58" stopIfTrue="1" operator="between">
      <formula>0</formula>
      <formula>0.0009999</formula>
    </cfRule>
    <cfRule type="cellIs" dxfId="1750" priority="59" stopIfTrue="1" operator="between">
      <formula>0.001</formula>
      <formula>0.0019999</formula>
    </cfRule>
    <cfRule type="cellIs" dxfId="1749" priority="2" operator="equal">
      <formula>MAX($I:$I)</formula>
    </cfRule>
    <cfRule type="cellIs" dxfId="1748" priority="1" operator="equal">
      <formula>MIN($I:$I)</formula>
    </cfRule>
  </conditionalFormatting>
  <conditionalFormatting sqref="D1:D1048576">
    <cfRule type="cellIs" dxfId="1747" priority="46" stopIfTrue="1" operator="between">
      <formula>0</formula>
      <formula>99.99</formula>
    </cfRule>
    <cfRule type="cellIs" dxfId="1746" priority="47" stopIfTrue="1" operator="between">
      <formula>100</formula>
      <formula>499.99</formula>
    </cfRule>
    <cfRule type="cellIs" dxfId="1745" priority="48" stopIfTrue="1" operator="between">
      <formula>500</formula>
      <formula>999.99</formula>
    </cfRule>
    <cfRule type="cellIs" dxfId="1744" priority="49" stopIfTrue="1" operator="between">
      <formula>1000</formula>
      <formula>1499.99</formula>
    </cfRule>
    <cfRule type="cellIs" dxfId="1743" priority="50" stopIfTrue="1" operator="between">
      <formula>1500</formula>
      <formula>1999.99</formula>
    </cfRule>
  </conditionalFormatting>
  <conditionalFormatting sqref="D1:D1048576">
    <cfRule type="cellIs" dxfId="1742" priority="51" stopIfTrue="1" operator="between">
      <formula>2000</formula>
      <formula>9999.99</formula>
    </cfRule>
  </conditionalFormatting>
  <conditionalFormatting sqref="B1:B1048576">
    <cfRule type="cellIs" dxfId="1741" priority="41" stopIfTrue="1" operator="between">
      <formula>0</formula>
      <formula>0.041666665</formula>
    </cfRule>
    <cfRule type="cellIs" dxfId="1740" priority="42" stopIfTrue="1" operator="between">
      <formula>0.0416666666666667</formula>
      <formula>0.124999884259259</formula>
    </cfRule>
    <cfRule type="cellIs" dxfId="1739" priority="43" stopIfTrue="1" operator="between">
      <formula>0.125</formula>
      <formula>0.166666550925926</formula>
    </cfRule>
    <cfRule type="cellIs" dxfId="1738" priority="44" stopIfTrue="1" operator="between">
      <formula>0.0833333333333333</formula>
      <formula>0.208333217592593</formula>
    </cfRule>
    <cfRule type="cellIs" dxfId="1737" priority="45" stopIfTrue="1" operator="between">
      <formula>0.208333333333333</formula>
      <formula>4.16666655092593</formula>
    </cfRule>
  </conditionalFormatting>
  <conditionalFormatting sqref="G1:G1048576">
    <cfRule type="cellIs" dxfId="1736" priority="35" stopIfTrue="1" operator="between">
      <formula>0</formula>
      <formula>130</formula>
    </cfRule>
    <cfRule type="cellIs" dxfId="1735" priority="36" stopIfTrue="1" operator="between">
      <formula>130.01</formula>
      <formula>140</formula>
    </cfRule>
    <cfRule type="cellIs" dxfId="1734" priority="37" stopIfTrue="1" operator="between">
      <formula>140.01</formula>
      <formula>150</formula>
    </cfRule>
    <cfRule type="cellIs" dxfId="1733" priority="38" stopIfTrue="1" operator="between">
      <formula>150.01</formula>
      <formula>160</formula>
    </cfRule>
    <cfRule type="cellIs" dxfId="1732" priority="39" stopIfTrue="1" operator="between">
      <formula>160.01</formula>
      <formula>170</formula>
    </cfRule>
  </conditionalFormatting>
  <conditionalFormatting sqref="G1:G1048576">
    <cfRule type="cellIs" dxfId="1731" priority="40" stopIfTrue="1" operator="between">
      <formula>170.01</formula>
      <formula>9999.99</formula>
    </cfRule>
  </conditionalFormatting>
  <conditionalFormatting sqref="F1:F1048576">
    <cfRule type="cellIs" dxfId="1730" priority="27" stopIfTrue="1" operator="between">
      <formula>118</formula>
      <formula>120.99</formula>
    </cfRule>
    <cfRule type="cellIs" dxfId="1729" priority="28" stopIfTrue="1" operator="between">
      <formula>121</formula>
      <formula>123.99</formula>
    </cfRule>
    <cfRule type="cellIs" dxfId="1728" priority="29" stopIfTrue="1" operator="between">
      <formula>124</formula>
      <formula>126.99</formula>
    </cfRule>
    <cfRule type="cellIs" dxfId="1727" priority="30" stopIfTrue="1" operator="between">
      <formula>127</formula>
      <formula>129.99</formula>
    </cfRule>
    <cfRule type="cellIs" dxfId="1726" priority="31" stopIfTrue="1" operator="between">
      <formula>130</formula>
      <formula>9999.99</formula>
    </cfRule>
  </conditionalFormatting>
  <conditionalFormatting sqref="F1:F1048576">
    <cfRule type="cellIs" dxfId="1725" priority="26" stopIfTrue="1" operator="between">
      <formula>0</formula>
      <formula>117.99</formula>
    </cfRule>
  </conditionalFormatting>
  <conditionalFormatting sqref="A1:A1048576">
    <cfRule type="expression" dxfId="1724" priority="18" stopIfTrue="1">
      <formula>H1="CR"</formula>
    </cfRule>
    <cfRule type="expression" dxfId="1723" priority="19" stopIfTrue="1">
      <formula>H1="RR"</formula>
    </cfRule>
    <cfRule type="expression" dxfId="1722" priority="20" stopIfTrue="1">
      <formula>H1="FB"</formula>
    </cfRule>
    <cfRule type="expression" dxfId="1721" priority="21" stopIfTrue="1">
      <formula>H1="MTB"</formula>
    </cfRule>
  </conditionalFormatting>
  <conditionalFormatting sqref="H1:H1048576">
    <cfRule type="cellIs" dxfId="1720" priority="14" stopIfTrue="1" operator="equal">
      <formula>"CR"</formula>
    </cfRule>
    <cfRule type="cellIs" dxfId="1719" priority="15" stopIfTrue="1" operator="equal">
      <formula>"FB"</formula>
    </cfRule>
    <cfRule type="cellIs" dxfId="1718" priority="16" stopIfTrue="1" operator="equal">
      <formula>"RR"</formula>
    </cfRule>
    <cfRule type="cellIs" dxfId="1717" priority="17" stopIfTrue="1" operator="equal">
      <formula>"MTB"</formula>
    </cfRule>
  </conditionalFormatting>
  <conditionalFormatting sqref="C1:C1048576">
    <cfRule type="cellIs" dxfId="1716" priority="4" stopIfTrue="1" operator="between">
      <formula>0</formula>
      <formula>19.99</formula>
    </cfRule>
    <cfRule type="cellIs" dxfId="1715" priority="5" stopIfTrue="1" operator="between">
      <formula>20</formula>
      <formula>49.99</formula>
    </cfRule>
    <cfRule type="cellIs" dxfId="1714" priority="6" stopIfTrue="1" operator="between">
      <formula>50</formula>
      <formula>99.9999</formula>
    </cfRule>
    <cfRule type="cellIs" dxfId="1713" priority="7" stopIfTrue="1" operator="between">
      <formula>100</formula>
      <formula>9999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7051.7800000000007</v>
      </c>
      <c r="C1" s="427"/>
      <c r="D1" s="97" t="s">
        <v>243</v>
      </c>
      <c r="E1" s="428">
        <f>AT35</f>
        <v>6666.9800000000005</v>
      </c>
      <c r="F1" s="428"/>
      <c r="G1" s="429" t="s">
        <v>155</v>
      </c>
      <c r="H1" s="429"/>
      <c r="I1" s="425">
        <f>MAX(B36,F36,J36,N36,R36,V36,Z36,AD36,AH36,AL36,AP36,AT36)</f>
        <v>124</v>
      </c>
      <c r="J1" s="425"/>
      <c r="K1" s="430" t="s">
        <v>163</v>
      </c>
      <c r="L1" s="430"/>
      <c r="M1" s="431">
        <f>MAX(B34,F34,J34,N34,R34,V34,Z34,AD34,AH34,AL34,AP34,AT34)</f>
        <v>902.05000000000018</v>
      </c>
      <c r="N1" s="431"/>
      <c r="O1" s="424" t="s">
        <v>194</v>
      </c>
      <c r="P1" s="424"/>
      <c r="Q1" s="424"/>
      <c r="R1" s="185">
        <f>MIN(B34,F34,J34,N34,R34,V34,Z34,AD34,AH34,AL34,AP34,AT34)</f>
        <v>241.00999999999996</v>
      </c>
      <c r="S1" s="98" t="s">
        <v>211</v>
      </c>
      <c r="T1" s="417">
        <f>IFERROR(AVERAGE(B37,F37,J37,N37,R37,V37,Z37,AD37,AH37,AL37,AP37,AT37),0)</f>
        <v>24.566448971731607</v>
      </c>
      <c r="U1" s="417"/>
      <c r="V1" s="433" t="s">
        <v>424</v>
      </c>
      <c r="W1" s="433"/>
      <c r="X1" s="433"/>
      <c r="Y1" s="433"/>
      <c r="Z1" s="433"/>
      <c r="AA1" s="99" t="s">
        <v>211</v>
      </c>
      <c r="AB1" s="426">
        <f>IFERROR(AVERAGE(C37,G37,K37,O37,S37,W37,AA37,AE37,AI37,AM37,AQ37,AU37),0)</f>
        <v>261.88691068899544</v>
      </c>
      <c r="AC1" s="426"/>
      <c r="AD1" s="416" t="s">
        <v>194</v>
      </c>
      <c r="AE1" s="416"/>
      <c r="AF1" s="419">
        <f>MIN(C34,G34,K34,O34,S34,W34,AA34,AE34,AI34,AM34,AQ34,AU34)</f>
        <v>1799</v>
      </c>
      <c r="AG1" s="419"/>
      <c r="AH1" s="420" t="s">
        <v>163</v>
      </c>
      <c r="AI1" s="420"/>
      <c r="AJ1" s="421">
        <f>MAX(C34,G34,K34,O34,S34,W34,AA34,AE34,AI34,AM34,AQ34,AU34)</f>
        <v>12610</v>
      </c>
      <c r="AK1" s="421"/>
      <c r="AL1" s="423" t="s">
        <v>156</v>
      </c>
      <c r="AM1" s="423"/>
      <c r="AN1" s="422">
        <f>MAX(C36,G36,K36,O36,S36,W36,AA36,AE36,AI36,AM36,AQ36,AU36)</f>
        <v>2200</v>
      </c>
      <c r="AO1" s="422"/>
      <c r="AP1" s="412" t="s">
        <v>367</v>
      </c>
      <c r="AQ1" s="412"/>
      <c r="AR1" s="413">
        <f>MAX(D36,H36,L36,P36,T36,X36,AB36,AF36,AJ36,AN36,AR36,AV36)</f>
        <v>9.375E-2</v>
      </c>
      <c r="AS1" s="413"/>
      <c r="AT1" s="95" t="s">
        <v>2</v>
      </c>
      <c r="AU1" s="414">
        <f>AU35</f>
        <v>72014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95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96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152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7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7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241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24.566448971731607</v>
      </c>
      <c r="C42" s="101">
        <f>AB1</f>
        <v>261.88691068899544</v>
      </c>
      <c r="D42" s="102"/>
      <c r="E42" s="214" t="s">
        <v>405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9" t="s">
        <v>607</v>
      </c>
      <c r="N42" s="307">
        <v>23</v>
      </c>
      <c r="Y42" s="173"/>
      <c r="AK42" s="255" t="s">
        <v>485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352</v>
      </c>
      <c r="AO42" s="253" t="s">
        <v>350</v>
      </c>
      <c r="AP42" s="59">
        <f>R1-'10'!R1</f>
        <v>207.75999999999996</v>
      </c>
      <c r="AQ42" s="91">
        <f>AF1-'10'!AF1</f>
        <v>1681</v>
      </c>
      <c r="AR42" s="54" t="s">
        <v>351</v>
      </c>
      <c r="AS42" s="252" t="s">
        <v>350</v>
      </c>
      <c r="AT42" s="59">
        <f>I1-'10'!I1</f>
        <v>-1.3100000000000023</v>
      </c>
      <c r="AU42" s="91">
        <f>AN1-'10'!AN1</f>
        <v>30</v>
      </c>
      <c r="AV42" s="54" t="s">
        <v>352</v>
      </c>
      <c r="AW42" s="73"/>
    </row>
    <row r="43" spans="1:49" s="54" customFormat="1" ht="11.25" x14ac:dyDescent="0.2">
      <c r="A43" s="57" t="s">
        <v>219</v>
      </c>
      <c r="B43" s="100">
        <f>E1/365</f>
        <v>18.265698630136988</v>
      </c>
      <c r="C43" s="101">
        <f>AU1/365</f>
        <v>197.2986301369863</v>
      </c>
      <c r="D43" s="102"/>
      <c r="E43" s="210" t="s">
        <v>406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608</v>
      </c>
      <c r="N43" s="308">
        <v>9</v>
      </c>
      <c r="Y43" s="73"/>
      <c r="AK43" s="257" t="s">
        <v>488</v>
      </c>
      <c r="AL43" s="228">
        <f>IF($B$1&lt;&gt;0,$AV$35/$B1,0)</f>
        <v>5.4567782886023097E-2</v>
      </c>
      <c r="AO43" s="254" t="s">
        <v>350</v>
      </c>
      <c r="AP43" s="59">
        <f>AV35-'10'!AV35</f>
        <v>-536</v>
      </c>
      <c r="AQ43" s="228">
        <f>AL43-'10'!AL43</f>
        <v>-0.11662504516074629</v>
      </c>
      <c r="AR43" s="54" t="s">
        <v>208</v>
      </c>
      <c r="AS43" s="252" t="s">
        <v>350</v>
      </c>
      <c r="AT43" s="59">
        <f>B1-'10'!B1</f>
        <v>1673.0500000000002</v>
      </c>
      <c r="AU43" s="91">
        <f>AU1-'10'!AU1</f>
        <v>33823</v>
      </c>
      <c r="AV43" s="54" t="s">
        <v>353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685" priority="67" operator="equal">
      <formula>$R$1</formula>
    </cfRule>
    <cfRule type="cellIs" dxfId="684" priority="68" operator="equal">
      <formula>$M$1</formula>
    </cfRule>
  </conditionalFormatting>
  <conditionalFormatting sqref="C34 G34 K34 O34 S34 W34 AA34 AE34 AI34 AM34 AQ34 AU34">
    <cfRule type="cellIs" dxfId="683" priority="66" operator="equal">
      <formula>$AF$1</formula>
    </cfRule>
    <cfRule type="cellIs" dxfId="682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81" priority="63" operator="lessThan">
      <formula>0</formula>
    </cfRule>
    <cfRule type="cellIs" dxfId="680" priority="64" operator="greaterThanOrEqual">
      <formula>0</formula>
    </cfRule>
  </conditionalFormatting>
  <conditionalFormatting sqref="C38 G38 K38 O38 S38 W38 AA38 AE38 AI38 AM38 AQ38 AU38 AU42:AU43 AQ42">
    <cfRule type="cellIs" dxfId="679" priority="61" operator="lessThan">
      <formula>0</formula>
    </cfRule>
    <cfRule type="cellIs" dxfId="678" priority="62" operator="greaterThanOrEqual">
      <formula>0</formula>
    </cfRule>
  </conditionalFormatting>
  <conditionalFormatting sqref="D38">
    <cfRule type="cellIs" dxfId="677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76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75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74" priority="49" stopIfTrue="1" operator="between">
      <formula>0</formula>
      <formula>0.0416550925925926</formula>
    </cfRule>
    <cfRule type="cellIs" dxfId="673" priority="50" stopIfTrue="1" operator="between">
      <formula>0.0416666666666667</formula>
      <formula>0.0833217592592593</formula>
    </cfRule>
    <cfRule type="cellIs" dxfId="672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71" priority="37" operator="equal">
      <formula>MAX($D$36,$H$36,$L$36,$P$36,$T$36,$X$36,$AB$36,$AF$36,$AJ$36,$AN$36,$AR$36,$AV$36)</formula>
    </cfRule>
  </conditionalFormatting>
  <conditionalFormatting sqref="AP43">
    <cfRule type="cellIs" dxfId="670" priority="35" operator="lessThan">
      <formula>0</formula>
    </cfRule>
    <cfRule type="cellIs" dxfId="669" priority="36" operator="greaterThanOrEqual">
      <formula>0</formula>
    </cfRule>
  </conditionalFormatting>
  <conditionalFormatting sqref="B3:B33 F3:F33 J3:J33 N3:N33 R3:R33 V3:V33 Z3:Z33 AT3:AT33 AH3:AH33 AL3:AL33 AP3:AP33 AD3:AD33">
    <cfRule type="cellIs" dxfId="668" priority="58" stopIfTrue="1" operator="lessThan">
      <formula>50</formula>
    </cfRule>
    <cfRule type="cellIs" dxfId="667" priority="59" stopIfTrue="1" operator="greaterThanOrEqual">
      <formula>100</formula>
    </cfRule>
    <cfRule type="cellIs" dxfId="666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65" priority="55" stopIfTrue="1" operator="between">
      <formula>0</formula>
      <formula>749.99</formula>
    </cfRule>
    <cfRule type="cellIs" dxfId="664" priority="56" stopIfTrue="1" operator="greaterThanOrEqual">
      <formula>1500</formula>
    </cfRule>
    <cfRule type="cellIs" dxfId="663" priority="57" operator="greaterThanOrEqual">
      <formula>750</formula>
    </cfRule>
  </conditionalFormatting>
  <conditionalFormatting sqref="AQ43">
    <cfRule type="cellIs" dxfId="662" priority="33" stopIfTrue="1" operator="lessThan">
      <formula>0</formula>
    </cfRule>
    <cfRule type="cellIs" dxfId="661" priority="34" operator="greaterThanOrEqual">
      <formula>0</formula>
    </cfRule>
  </conditionalFormatting>
  <conditionalFormatting sqref="AL42">
    <cfRule type="cellIs" dxfId="660" priority="26" stopIfTrue="1" operator="lessThan">
      <formula>1000</formula>
    </cfRule>
    <cfRule type="cellIs" dxfId="659" priority="27" stopIfTrue="1" operator="lessThan">
      <formula>1100</formula>
    </cfRule>
    <cfRule type="cellIs" dxfId="658" priority="28" stopIfTrue="1" operator="lessThan">
      <formula>9999</formula>
    </cfRule>
  </conditionalFormatting>
  <conditionalFormatting sqref="AM42">
    <cfRule type="cellIs" dxfId="657" priority="23" stopIfTrue="1" operator="lessThan">
      <formula>10000</formula>
    </cfRule>
    <cfRule type="cellIs" dxfId="656" priority="24" stopIfTrue="1" operator="lessThan">
      <formula>13000</formula>
    </cfRule>
    <cfRule type="cellIs" dxfId="655" priority="25" stopIfTrue="1" operator="lessThan">
      <formula>99999</formula>
    </cfRule>
  </conditionalFormatting>
  <conditionalFormatting sqref="AL43">
    <cfRule type="cellIs" dxfId="654" priority="18" stopIfTrue="1" operator="lessThan">
      <formula>0.05</formula>
    </cfRule>
    <cfRule type="cellIs" dxfId="653" priority="19" stopIfTrue="1" operator="lessThan">
      <formula>0.1</formula>
    </cfRule>
    <cfRule type="cellIs" dxfId="652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8706.8750000000018</v>
      </c>
      <c r="C1" s="427"/>
      <c r="D1" s="97" t="s">
        <v>243</v>
      </c>
      <c r="E1" s="428">
        <f>AT35</f>
        <v>7807.6750000000011</v>
      </c>
      <c r="F1" s="428"/>
      <c r="G1" s="429" t="s">
        <v>155</v>
      </c>
      <c r="H1" s="429"/>
      <c r="I1" s="425">
        <f>MAX(B36,F36,J36,N36,R36,V36,Z36,AD36,AH36,AL36,AP36,AT36)</f>
        <v>130.34</v>
      </c>
      <c r="J1" s="425"/>
      <c r="K1" s="430" t="s">
        <v>163</v>
      </c>
      <c r="L1" s="430"/>
      <c r="M1" s="431">
        <f>MAX(B34,F34,J34,N34,R34,V34,Z34,AD34,AH34,AL34,AP34,AT34)</f>
        <v>1016.9499999999999</v>
      </c>
      <c r="N1" s="431"/>
      <c r="O1" s="424" t="s">
        <v>194</v>
      </c>
      <c r="P1" s="424"/>
      <c r="Q1" s="424"/>
      <c r="R1" s="185">
        <f>MIN(B34,F34,J34,N34,R34,V34,Z34,AD34,AH34,AL34,AP34,AT34)</f>
        <v>394.93</v>
      </c>
      <c r="S1" s="98" t="s">
        <v>211</v>
      </c>
      <c r="T1" s="417">
        <f>IFERROR(AVERAGE(B37,F37,J37,N37,R37,V37,Z37,AD37,AH37,AL37,AP37,AT37),0)</f>
        <v>24.231508363325386</v>
      </c>
      <c r="U1" s="417"/>
      <c r="V1" s="434" t="s">
        <v>487</v>
      </c>
      <c r="W1" s="434"/>
      <c r="X1" s="434"/>
      <c r="Y1" s="434"/>
      <c r="Z1" s="434"/>
      <c r="AA1" s="99" t="s">
        <v>211</v>
      </c>
      <c r="AB1" s="426">
        <f>IFERROR(AVERAGE(C37,G37,K37,O37,S37,W37,AA37,AE37,AI37,AM37,AQ37,AU37),0)</f>
        <v>275.12676947871887</v>
      </c>
      <c r="AC1" s="426"/>
      <c r="AD1" s="416" t="s">
        <v>194</v>
      </c>
      <c r="AE1" s="416"/>
      <c r="AF1" s="419">
        <f>MIN(C34,G34,K34,O34,S34,W34,AA34,AE34,AI34,AM34,AQ34,AU34)</f>
        <v>3700</v>
      </c>
      <c r="AG1" s="419"/>
      <c r="AH1" s="420" t="s">
        <v>163</v>
      </c>
      <c r="AI1" s="420"/>
      <c r="AJ1" s="421">
        <f>MAX(C34,G34,K34,O34,S34,W34,AA34,AE34,AI34,AM34,AQ34,AU34)</f>
        <v>13461</v>
      </c>
      <c r="AK1" s="421"/>
      <c r="AL1" s="423" t="s">
        <v>156</v>
      </c>
      <c r="AM1" s="423"/>
      <c r="AN1" s="422">
        <f>MAX(C36,G36,K36,O36,S36,W36,AA36,AE36,AI36,AM36,AQ36,AU36)</f>
        <v>2230</v>
      </c>
      <c r="AO1" s="422"/>
      <c r="AP1" s="412" t="s">
        <v>367</v>
      </c>
      <c r="AQ1" s="412"/>
      <c r="AR1" s="413">
        <f>MAX(D36,H36,L36,P36,T36,X36,AB36,AF36,AJ36,AN36,AR36,AV36)</f>
        <v>0.11388888888888889</v>
      </c>
      <c r="AS1" s="413"/>
      <c r="AT1" s="95" t="s">
        <v>2</v>
      </c>
      <c r="AU1" s="414">
        <f>AU35</f>
        <v>89263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96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152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8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7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8">
        <f>MAX(AD3:AD33)</f>
        <v>130.34</v>
      </c>
      <c r="AE36" s="377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241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24.231508363325386</v>
      </c>
      <c r="C42" s="101">
        <f>AB1</f>
        <v>275.12676947871887</v>
      </c>
      <c r="D42" s="102"/>
      <c r="E42" s="214" t="s">
        <v>405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9" t="s">
        <v>607</v>
      </c>
      <c r="N42" s="307">
        <v>55</v>
      </c>
      <c r="Y42" s="173"/>
      <c r="AK42" s="255" t="s">
        <v>485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352</v>
      </c>
      <c r="AO42" s="253" t="s">
        <v>350</v>
      </c>
      <c r="AP42" s="59">
        <f>R1-'11'!R1</f>
        <v>153.92000000000004</v>
      </c>
      <c r="AQ42" s="91">
        <f>AF1-'11'!AF1</f>
        <v>1901</v>
      </c>
      <c r="AR42" s="54" t="s">
        <v>351</v>
      </c>
      <c r="AS42" s="252" t="s">
        <v>350</v>
      </c>
      <c r="AT42" s="59">
        <f>I1-'11'!I1</f>
        <v>6.3400000000000034</v>
      </c>
      <c r="AU42" s="91">
        <f>AN1-'11'!AN1</f>
        <v>30</v>
      </c>
      <c r="AV42" s="54" t="s">
        <v>352</v>
      </c>
      <c r="AW42" s="73"/>
    </row>
    <row r="43" spans="1:49" s="54" customFormat="1" ht="11.25" x14ac:dyDescent="0.2">
      <c r="A43" s="57" t="s">
        <v>219</v>
      </c>
      <c r="B43" s="100">
        <f>E1/365</f>
        <v>21.390890410958907</v>
      </c>
      <c r="C43" s="101">
        <f>AU1/365</f>
        <v>244.55616438356165</v>
      </c>
      <c r="D43" s="102"/>
      <c r="E43" s="210" t="s">
        <v>406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608</v>
      </c>
      <c r="N43" s="308">
        <v>8</v>
      </c>
      <c r="Y43" s="73"/>
      <c r="AK43" s="257" t="s">
        <v>488</v>
      </c>
      <c r="AL43" s="228">
        <f>IF($B$1&lt;&gt;0,$AV$35/$B1,0)</f>
        <v>0.1032747110760175</v>
      </c>
      <c r="AO43" s="254" t="s">
        <v>350</v>
      </c>
      <c r="AP43" s="59">
        <f>AV35-'11'!AV35</f>
        <v>514.40000000000009</v>
      </c>
      <c r="AQ43" s="228">
        <f>AL43-'11'!AL43</f>
        <v>4.8706928189994406E-2</v>
      </c>
      <c r="AR43" s="54" t="s">
        <v>208</v>
      </c>
      <c r="AS43" s="252" t="s">
        <v>350</v>
      </c>
      <c r="AT43" s="59">
        <f>B1-'11'!B1</f>
        <v>1655.0950000000012</v>
      </c>
      <c r="AU43" s="91">
        <f>AU1-'11'!AU1</f>
        <v>17249</v>
      </c>
      <c r="AV43" s="54" t="s">
        <v>353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622" priority="66" operator="equal">
      <formula>$R$1</formula>
    </cfRule>
    <cfRule type="cellIs" dxfId="621" priority="67" operator="equal">
      <formula>$M$1</formula>
    </cfRule>
  </conditionalFormatting>
  <conditionalFormatting sqref="C34 G34 K34 O34 S34 W34 AA34 AE34 AI34 AM34 AQ34 AU34">
    <cfRule type="cellIs" dxfId="620" priority="65" operator="equal">
      <formula>$AF$1</formula>
    </cfRule>
    <cfRule type="cellIs" dxfId="619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618" priority="62" operator="lessThan">
      <formula>0</formula>
    </cfRule>
    <cfRule type="cellIs" dxfId="617" priority="63" operator="greaterThanOrEqual">
      <formula>0</formula>
    </cfRule>
  </conditionalFormatting>
  <conditionalFormatting sqref="C38 AU42:AU43 AQ42 G38 K38 O38 S38 W38 AA38 AE38 AI38 AM38 AQ38 AU38">
    <cfRule type="cellIs" dxfId="616" priority="60" operator="lessThan">
      <formula>0</formula>
    </cfRule>
    <cfRule type="cellIs" dxfId="615" priority="61" operator="greaterThanOrEqual">
      <formula>0</formula>
    </cfRule>
  </conditionalFormatting>
  <conditionalFormatting sqref="D38">
    <cfRule type="cellIs" dxfId="614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13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12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11" priority="48" stopIfTrue="1" operator="between">
      <formula>0</formula>
      <formula>0.0416550925925926</formula>
    </cfRule>
    <cfRule type="cellIs" dxfId="610" priority="49" stopIfTrue="1" operator="between">
      <formula>0.0416666666666667</formula>
      <formula>0.0833217592592593</formula>
    </cfRule>
    <cfRule type="cellIs" dxfId="609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08" priority="36" operator="equal">
      <formula>MAX($D$36,$H$36,$L$36,$P$36,$T$36,$X$36,$AB$36,$AF$36,$AJ$36,$AN$36,$AR$36,$AV$36)</formula>
    </cfRule>
  </conditionalFormatting>
  <conditionalFormatting sqref="AP43">
    <cfRule type="cellIs" dxfId="607" priority="34" operator="lessThan">
      <formula>0</formula>
    </cfRule>
    <cfRule type="cellIs" dxfId="606" priority="35" operator="greaterThanOrEqual">
      <formula>0</formula>
    </cfRule>
  </conditionalFormatting>
  <conditionalFormatting sqref="B3:B33 F3:F33 J3:J33 N3:N33 R3:R33 V3:V33 Z3:Z33 AT3:AT33 AH3:AH33 AL3:AL33 AP3:AP33 AD3:AD33">
    <cfRule type="cellIs" dxfId="605" priority="57" stopIfTrue="1" operator="lessThan">
      <formula>50</formula>
    </cfRule>
    <cfRule type="cellIs" dxfId="604" priority="58" stopIfTrue="1" operator="greaterThanOrEqual">
      <formula>100</formula>
    </cfRule>
    <cfRule type="cellIs" dxfId="603" priority="59" operator="greaterThanOrEqual">
      <formula>50</formula>
    </cfRule>
  </conditionalFormatting>
  <conditionalFormatting sqref="C3:C33 G3:G33 K3:K33 O3:O33 S3:S33 W3:W33 AA3:AA33 AU3:AU33 AI3:AI33 AM3:AM33 AQ3:AQ33 AE3:AE33">
    <cfRule type="cellIs" dxfId="602" priority="54" stopIfTrue="1" operator="between">
      <formula>0</formula>
      <formula>749.99</formula>
    </cfRule>
    <cfRule type="cellIs" dxfId="601" priority="55" stopIfTrue="1" operator="greaterThanOrEqual">
      <formula>1500</formula>
    </cfRule>
    <cfRule type="cellIs" dxfId="600" priority="56" operator="greaterThanOrEqual">
      <formula>750</formula>
    </cfRule>
  </conditionalFormatting>
  <conditionalFormatting sqref="AQ43">
    <cfRule type="cellIs" dxfId="599" priority="32" stopIfTrue="1" operator="lessThan">
      <formula>0</formula>
    </cfRule>
    <cfRule type="cellIs" dxfId="598" priority="33" operator="greaterThanOrEqual">
      <formula>0</formula>
    </cfRule>
  </conditionalFormatting>
  <conditionalFormatting sqref="AL42">
    <cfRule type="cellIs" dxfId="597" priority="26" stopIfTrue="1" operator="lessThan">
      <formula>1000</formula>
    </cfRule>
    <cfRule type="cellIs" dxfId="596" priority="27" stopIfTrue="1" operator="lessThan">
      <formula>1100</formula>
    </cfRule>
    <cfRule type="cellIs" dxfId="595" priority="28" stopIfTrue="1" operator="lessThan">
      <formula>9999</formula>
    </cfRule>
  </conditionalFormatting>
  <conditionalFormatting sqref="AM42">
    <cfRule type="cellIs" dxfId="594" priority="23" stopIfTrue="1" operator="lessThan">
      <formula>10000</formula>
    </cfRule>
    <cfRule type="cellIs" dxfId="593" priority="24" stopIfTrue="1" operator="lessThan">
      <formula>13000</formula>
    </cfRule>
    <cfRule type="cellIs" dxfId="592" priority="25" stopIfTrue="1" operator="lessThan">
      <formula>99999</formula>
    </cfRule>
  </conditionalFormatting>
  <conditionalFormatting sqref="AL43">
    <cfRule type="cellIs" dxfId="591" priority="20" stopIfTrue="1" operator="lessThan">
      <formula>0.05</formula>
    </cfRule>
    <cfRule type="cellIs" dxfId="590" priority="21" stopIfTrue="1" operator="lessThan">
      <formula>0.1</formula>
    </cfRule>
    <cfRule type="cellIs" dxfId="589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7447.8700000000008</v>
      </c>
      <c r="C1" s="427"/>
      <c r="D1" s="97" t="s">
        <v>243</v>
      </c>
      <c r="E1" s="428">
        <f>AT35</f>
        <v>7159.8700000000008</v>
      </c>
      <c r="F1" s="428"/>
      <c r="G1" s="429" t="s">
        <v>155</v>
      </c>
      <c r="H1" s="429"/>
      <c r="I1" s="425">
        <f>MAX(B36,F36,J36,N36,R36,V36,Z36,AD36,AH36,AL36,AP36,AT36)</f>
        <v>133.09</v>
      </c>
      <c r="J1" s="425"/>
      <c r="K1" s="430" t="s">
        <v>163</v>
      </c>
      <c r="L1" s="430"/>
      <c r="M1" s="431">
        <f>MAX(B34,F34,J34,N34,R34,V34,Z34,AD34,AH34,AL34,AP34,AT34)</f>
        <v>919.33999999999992</v>
      </c>
      <c r="N1" s="431"/>
      <c r="O1" s="424" t="s">
        <v>194</v>
      </c>
      <c r="P1" s="424"/>
      <c r="Q1" s="424"/>
      <c r="R1" s="185">
        <f>MIN(B34,F34,J34,N34,R34,V34,Z34,AD34,AH34,AL34,AP34,AT34)</f>
        <v>235.4</v>
      </c>
      <c r="S1" s="98" t="s">
        <v>211</v>
      </c>
      <c r="T1" s="417">
        <f>IFERROR(AVERAGE(B37,F37,J37,N37,R37,V37,Z37,AD37,AH37,AL37,AP37,AT37),0)</f>
        <v>24.790436581655058</v>
      </c>
      <c r="U1" s="417"/>
      <c r="V1" s="435" t="s">
        <v>565</v>
      </c>
      <c r="W1" s="435"/>
      <c r="X1" s="435"/>
      <c r="Y1" s="435"/>
      <c r="Z1" s="435"/>
      <c r="AA1" s="99" t="s">
        <v>211</v>
      </c>
      <c r="AB1" s="426">
        <f>IFERROR(AVERAGE(C37,G37,K37,O37,S37,W37,AA37,AE37,AI37,AM37,AQ37,AU37),0)</f>
        <v>297.89439566472174</v>
      </c>
      <c r="AC1" s="426"/>
      <c r="AD1" s="416" t="s">
        <v>194</v>
      </c>
      <c r="AE1" s="416"/>
      <c r="AF1" s="419">
        <f>MIN(C34,G34,K34,O34,S34,W34,AA34,AE34,AI34,AM34,AQ34,AU34)</f>
        <v>1667</v>
      </c>
      <c r="AG1" s="419"/>
      <c r="AH1" s="420" t="s">
        <v>163</v>
      </c>
      <c r="AI1" s="420"/>
      <c r="AJ1" s="421">
        <f>MAX(C34,G34,K34,O34,S34,W34,AA34,AE34,AI34,AM34,AQ34,AU34)</f>
        <v>12660</v>
      </c>
      <c r="AK1" s="421"/>
      <c r="AL1" s="423" t="s">
        <v>156</v>
      </c>
      <c r="AM1" s="423"/>
      <c r="AN1" s="422">
        <f>MAX(C36,G36,K36,O36,S36,W36,AA36,AE36,AI36,AM36,AQ36,AU36)</f>
        <v>2480</v>
      </c>
      <c r="AO1" s="422"/>
      <c r="AP1" s="412" t="s">
        <v>367</v>
      </c>
      <c r="AQ1" s="412"/>
      <c r="AR1" s="413">
        <f>MAX(D36,H36,L36,P36,T36,X36,AB36,AF36,AJ36,AN36,AR36,AV36)</f>
        <v>8.6805555555555566E-2</v>
      </c>
      <c r="AS1" s="413"/>
      <c r="AT1" s="95" t="s">
        <v>2</v>
      </c>
      <c r="AU1" s="414">
        <f>AU35</f>
        <v>87052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96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152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7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8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241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218</v>
      </c>
      <c r="B42" s="100">
        <f>T1</f>
        <v>24.790436581655058</v>
      </c>
      <c r="C42" s="101">
        <f>AB1</f>
        <v>297.89439566472174</v>
      </c>
      <c r="D42" s="102"/>
      <c r="E42" s="214" t="s">
        <v>405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9" t="s">
        <v>607</v>
      </c>
      <c r="N42" s="307">
        <v>63</v>
      </c>
      <c r="Y42" s="173"/>
      <c r="AK42" s="255" t="s">
        <v>485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352</v>
      </c>
      <c r="AO42" s="253" t="s">
        <v>350</v>
      </c>
      <c r="AP42" s="59">
        <f>R1-'12'!R1</f>
        <v>-159.53</v>
      </c>
      <c r="AQ42" s="91">
        <f>AF1-'12'!AF1</f>
        <v>-2033</v>
      </c>
      <c r="AR42" s="54" t="s">
        <v>351</v>
      </c>
      <c r="AS42" s="252" t="s">
        <v>350</v>
      </c>
      <c r="AT42" s="59">
        <f>I1-'12'!I1</f>
        <v>2.75</v>
      </c>
      <c r="AU42" s="91">
        <f>AN1-'12'!AN1</f>
        <v>250</v>
      </c>
      <c r="AV42" s="54" t="s">
        <v>352</v>
      </c>
      <c r="AW42" s="73"/>
    </row>
    <row r="43" spans="1:49" s="54" customFormat="1" ht="11.25" x14ac:dyDescent="0.2">
      <c r="A43" s="57" t="s">
        <v>219</v>
      </c>
      <c r="B43" s="100">
        <f>E1/365</f>
        <v>19.616082191780823</v>
      </c>
      <c r="C43" s="101">
        <f>AU1/365</f>
        <v>238.49863013698629</v>
      </c>
      <c r="D43" s="102"/>
      <c r="E43" s="210" t="s">
        <v>406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608</v>
      </c>
      <c r="N43" s="308">
        <v>12</v>
      </c>
      <c r="Y43" s="73"/>
      <c r="AK43" s="257" t="s">
        <v>488</v>
      </c>
      <c r="AL43" s="228">
        <f>IF($B$1&lt;&gt;0,$AV$35/$B1,0)</f>
        <v>3.8668773756792209E-2</v>
      </c>
      <c r="AO43" s="254" t="s">
        <v>350</v>
      </c>
      <c r="AP43" s="59">
        <f>AV35-'12'!AV35</f>
        <v>-611.20000000000005</v>
      </c>
      <c r="AQ43" s="228">
        <f>AL43-'12'!AL43</f>
        <v>-6.4605937319225287E-2</v>
      </c>
      <c r="AR43" s="54" t="s">
        <v>208</v>
      </c>
      <c r="AS43" s="252" t="s">
        <v>350</v>
      </c>
      <c r="AT43" s="59">
        <f>B1-'12'!B1</f>
        <v>-1259.005000000001</v>
      </c>
      <c r="AU43" s="91">
        <f>AU1-'12'!AU1</f>
        <v>-2211</v>
      </c>
      <c r="AV43" s="54" t="s">
        <v>353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58" priority="66" operator="equal">
      <formula>$R$1</formula>
    </cfRule>
    <cfRule type="cellIs" dxfId="557" priority="67" operator="equal">
      <formula>$M$1</formula>
    </cfRule>
  </conditionalFormatting>
  <conditionalFormatting sqref="C34 G34 K34 O34 S34 W34 AA34 AE34 AI34 AM34 AQ34 AU34">
    <cfRule type="cellIs" dxfId="556" priority="65" operator="equal">
      <formula>$AF$1</formula>
    </cfRule>
    <cfRule type="cellIs" dxfId="555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54" priority="62" operator="lessThan">
      <formula>0</formula>
    </cfRule>
    <cfRule type="cellIs" dxfId="553" priority="63" operator="greaterThanOrEqual">
      <formula>0</formula>
    </cfRule>
  </conditionalFormatting>
  <conditionalFormatting sqref="C38 AU42:AU43 AQ42 G38 K38 O38 S38 W38 AA38 AE38 AI38 AM38 AQ38 AU38">
    <cfRule type="cellIs" dxfId="552" priority="60" operator="lessThan">
      <formula>0</formula>
    </cfRule>
    <cfRule type="cellIs" dxfId="551" priority="61" operator="greaterThanOrEqual">
      <formula>0</formula>
    </cfRule>
  </conditionalFormatting>
  <conditionalFormatting sqref="D38">
    <cfRule type="cellIs" dxfId="550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49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48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47" priority="48" stopIfTrue="1" operator="between">
      <formula>0</formula>
      <formula>0.0416550925925926</formula>
    </cfRule>
    <cfRule type="cellIs" dxfId="546" priority="49" stopIfTrue="1" operator="between">
      <formula>0.0416666666666667</formula>
      <formula>0.0833217592592593</formula>
    </cfRule>
    <cfRule type="cellIs" dxfId="545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44" priority="36" operator="equal">
      <formula>MAX($D$36,$H$36,$L$36,$P$36,$T$36,$X$36,$AB$36,$AF$36,$AJ$36,$AN$36,$AR$36,$AV$36)</formula>
    </cfRule>
  </conditionalFormatting>
  <conditionalFormatting sqref="AP43">
    <cfRule type="cellIs" dxfId="543" priority="34" operator="lessThan">
      <formula>0</formula>
    </cfRule>
    <cfRule type="cellIs" dxfId="542" priority="35" operator="greaterThanOrEqual">
      <formula>0</formula>
    </cfRule>
  </conditionalFormatting>
  <conditionalFormatting sqref="B3:B33 F3:F33 J3:J33 N3:N33 R3:R33 V3:V33 Z3:Z33 AT3:AT33 AH3:AH33 AL3:AL33 AP3:AP33 AD3:AD33">
    <cfRule type="cellIs" dxfId="541" priority="57" stopIfTrue="1" operator="lessThan">
      <formula>50</formula>
    </cfRule>
    <cfRule type="cellIs" dxfId="540" priority="58" stopIfTrue="1" operator="greaterThanOrEqual">
      <formula>100</formula>
    </cfRule>
    <cfRule type="cellIs" dxfId="539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38" priority="54" stopIfTrue="1" operator="between">
      <formula>0</formula>
      <formula>749.99</formula>
    </cfRule>
    <cfRule type="cellIs" dxfId="537" priority="55" stopIfTrue="1" operator="greaterThanOrEqual">
      <formula>1500</formula>
    </cfRule>
    <cfRule type="cellIs" dxfId="536" priority="56" operator="greaterThanOrEqual">
      <formula>750</formula>
    </cfRule>
  </conditionalFormatting>
  <conditionalFormatting sqref="AQ43">
    <cfRule type="cellIs" dxfId="535" priority="32" stopIfTrue="1" operator="lessThan">
      <formula>0</formula>
    </cfRule>
    <cfRule type="cellIs" dxfId="534" priority="33" operator="greaterThanOrEqual">
      <formula>0</formula>
    </cfRule>
  </conditionalFormatting>
  <conditionalFormatting sqref="AL42">
    <cfRule type="cellIs" dxfId="533" priority="26" stopIfTrue="1" operator="lessThan">
      <formula>1000</formula>
    </cfRule>
    <cfRule type="cellIs" dxfId="532" priority="27" stopIfTrue="1" operator="lessThan">
      <formula>1100</formula>
    </cfRule>
    <cfRule type="cellIs" dxfId="531" priority="28" stopIfTrue="1" operator="lessThan">
      <formula>9999</formula>
    </cfRule>
  </conditionalFormatting>
  <conditionalFormatting sqref="AM42">
    <cfRule type="cellIs" dxfId="530" priority="23" stopIfTrue="1" operator="lessThan">
      <formula>10000</formula>
    </cfRule>
    <cfRule type="cellIs" dxfId="529" priority="24" stopIfTrue="1" operator="lessThan">
      <formula>13000</formula>
    </cfRule>
    <cfRule type="cellIs" dxfId="528" priority="25" stopIfTrue="1" operator="lessThan">
      <formula>99999</formula>
    </cfRule>
  </conditionalFormatting>
  <conditionalFormatting sqref="AL43">
    <cfRule type="cellIs" dxfId="527" priority="20" stopIfTrue="1" operator="lessThan">
      <formula>0.05</formula>
    </cfRule>
    <cfRule type="cellIs" dxfId="526" priority="21" stopIfTrue="1" operator="lessThan">
      <formula>0.1</formula>
    </cfRule>
    <cfRule type="cellIs" dxfId="525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8449.489999999998</v>
      </c>
      <c r="C1" s="427"/>
      <c r="D1" s="97" t="s">
        <v>243</v>
      </c>
      <c r="E1" s="428">
        <f>AT35</f>
        <v>8113.8899999999985</v>
      </c>
      <c r="F1" s="428"/>
      <c r="G1" s="429" t="s">
        <v>155</v>
      </c>
      <c r="H1" s="429"/>
      <c r="I1" s="425">
        <f>MAX(B36,F36,J36,N36,R36,V36,Z36,AD36,AH36,AL36,AP36,AT36)</f>
        <v>154.47999999999999</v>
      </c>
      <c r="J1" s="425"/>
      <c r="K1" s="430" t="s">
        <v>163</v>
      </c>
      <c r="L1" s="430"/>
      <c r="M1" s="431">
        <f>MAX(B34,F34,J34,N34,R34,V34,Z34,AD34,AH34,AL34,AP34,AT34)</f>
        <v>830.34</v>
      </c>
      <c r="N1" s="431"/>
      <c r="O1" s="424" t="s">
        <v>194</v>
      </c>
      <c r="P1" s="424"/>
      <c r="Q1" s="424"/>
      <c r="R1" s="185">
        <f>MIN(B34,F34,J34,N34,R34,V34,Z34,AD34,AH34,AL34,AP34,AT34)</f>
        <v>531.12000000000012</v>
      </c>
      <c r="S1" s="98" t="s">
        <v>211</v>
      </c>
      <c r="T1" s="417">
        <f>IFERROR(AVERAGE(B37,F37,J37,N37,R37,V37,Z37,AD37,AH37,AL37,AP37,AT37),0)</f>
        <v>24.369046054229518</v>
      </c>
      <c r="U1" s="417"/>
      <c r="V1" s="436" t="s">
        <v>648</v>
      </c>
      <c r="W1" s="436"/>
      <c r="X1" s="436"/>
      <c r="Y1" s="436"/>
      <c r="Z1" s="436"/>
      <c r="AA1" s="99" t="s">
        <v>211</v>
      </c>
      <c r="AB1" s="426">
        <f>IFERROR(AVERAGE(C37,G37,K37,O37,S37,W37,AA37,AE37,AI37,AM37,AQ37,AU37),0)</f>
        <v>263.42805021641044</v>
      </c>
      <c r="AC1" s="426"/>
      <c r="AD1" s="416" t="s">
        <v>194</v>
      </c>
      <c r="AE1" s="416"/>
      <c r="AF1" s="419">
        <f>MIN(C34,G34,K34,O34,S34,W34,AA34,AE34,AI34,AM34,AQ34,AU34)</f>
        <v>5009</v>
      </c>
      <c r="AG1" s="419"/>
      <c r="AH1" s="420" t="s">
        <v>163</v>
      </c>
      <c r="AI1" s="420"/>
      <c r="AJ1" s="421">
        <f>MAX(C34,G34,K34,O34,S34,W34,AA34,AE34,AI34,AM34,AQ34,AU34)</f>
        <v>11173</v>
      </c>
      <c r="AK1" s="421"/>
      <c r="AL1" s="423" t="s">
        <v>156</v>
      </c>
      <c r="AM1" s="423"/>
      <c r="AN1" s="422">
        <f>MAX(C36,G36,K36,O36,S36,W36,AA36,AE36,AI36,AM36,AQ36,AU36)</f>
        <v>1552</v>
      </c>
      <c r="AO1" s="422"/>
      <c r="AP1" s="412" t="s">
        <v>367</v>
      </c>
      <c r="AQ1" s="412"/>
      <c r="AR1" s="413">
        <f>MAX(D36,H36,L36,P36,T36,X36,AB36,AF36,AJ36,AN36,AR36,AV36)</f>
        <v>0.10416666666666667</v>
      </c>
      <c r="AS1" s="413"/>
      <c r="AT1" s="95" t="s">
        <v>2</v>
      </c>
      <c r="AU1" s="414">
        <f>AU35</f>
        <v>88113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96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152</v>
      </c>
      <c r="B36" s="378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8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7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241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218</v>
      </c>
      <c r="B42" s="100">
        <f>T1</f>
        <v>24.369046054229518</v>
      </c>
      <c r="C42" s="101">
        <f>AB1</f>
        <v>263.42805021641044</v>
      </c>
      <c r="D42" s="102"/>
      <c r="E42" s="214" t="s">
        <v>405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9" t="s">
        <v>607</v>
      </c>
      <c r="N42" s="307">
        <v>82</v>
      </c>
      <c r="Y42" s="173"/>
      <c r="AK42" s="255" t="s">
        <v>485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352</v>
      </c>
      <c r="AO42" s="253" t="s">
        <v>350</v>
      </c>
      <c r="AP42" s="59">
        <f>R1-'13'!R1</f>
        <v>295.72000000000014</v>
      </c>
      <c r="AQ42" s="91">
        <f>AF1-'13'!AF1</f>
        <v>3342</v>
      </c>
      <c r="AR42" s="54" t="s">
        <v>351</v>
      </c>
      <c r="AS42" s="252" t="s">
        <v>350</v>
      </c>
      <c r="AT42" s="59">
        <f>I1-'13'!I1</f>
        <v>21.389999999999986</v>
      </c>
      <c r="AU42" s="91">
        <f>AN1-'13'!AN1</f>
        <v>-928</v>
      </c>
      <c r="AV42" s="54" t="s">
        <v>352</v>
      </c>
      <c r="AW42" s="73"/>
    </row>
    <row r="43" spans="1:49" s="54" customFormat="1" ht="11.25" x14ac:dyDescent="0.2">
      <c r="A43" s="57" t="s">
        <v>219</v>
      </c>
      <c r="B43" s="100">
        <f>E1/365</f>
        <v>22.229835616438351</v>
      </c>
      <c r="C43" s="101">
        <f>AU1/365</f>
        <v>241.40547945205481</v>
      </c>
      <c r="D43" s="102"/>
      <c r="E43" s="210" t="s">
        <v>406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608</v>
      </c>
      <c r="N43" s="308">
        <v>4</v>
      </c>
      <c r="Y43" s="73"/>
      <c r="AK43" s="257" t="s">
        <v>488</v>
      </c>
      <c r="AL43" s="228">
        <f>IF($B$1&lt;&gt;0,$AV$35/$B1,0)</f>
        <v>3.9718373534970763E-2</v>
      </c>
      <c r="AO43" s="254" t="s">
        <v>350</v>
      </c>
      <c r="AP43" s="59">
        <f>AV35-'13'!AV35</f>
        <v>47.600000000000023</v>
      </c>
      <c r="AQ43" s="228">
        <f>AL43-'13'!AL43</f>
        <v>1.0495997781785546E-3</v>
      </c>
      <c r="AR43" s="54" t="s">
        <v>208</v>
      </c>
      <c r="AS43" s="252" t="s">
        <v>350</v>
      </c>
      <c r="AT43" s="59">
        <f>B1-'13'!B1</f>
        <v>1001.6199999999972</v>
      </c>
      <c r="AU43" s="91">
        <f>AU1-'13'!AU1</f>
        <v>1061</v>
      </c>
      <c r="AV43" s="54" t="s">
        <v>353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494" priority="65" operator="equal">
      <formula>$R$1</formula>
    </cfRule>
    <cfRule type="cellIs" dxfId="493" priority="66" operator="equal">
      <formula>$M$1</formula>
    </cfRule>
  </conditionalFormatting>
  <conditionalFormatting sqref="C34 G34 K34 O34 S34 W34 AA34 AE34 AI34 AM34 AQ34 AU34">
    <cfRule type="cellIs" dxfId="492" priority="64" operator="equal">
      <formula>$AF$1</formula>
    </cfRule>
    <cfRule type="cellIs" dxfId="491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90" priority="61" operator="lessThan">
      <formula>0</formula>
    </cfRule>
    <cfRule type="cellIs" dxfId="489" priority="62" operator="greaterThanOrEqual">
      <formula>0</formula>
    </cfRule>
  </conditionalFormatting>
  <conditionalFormatting sqref="C38 AU42:AU43 AQ42 G38 K38 O38 S38 W38 AA38 AE38 AI38 AM38 AQ38 AU38">
    <cfRule type="cellIs" dxfId="488" priority="59" operator="lessThan">
      <formula>0</formula>
    </cfRule>
    <cfRule type="cellIs" dxfId="487" priority="60" operator="greaterThanOrEqual">
      <formula>0</formula>
    </cfRule>
  </conditionalFormatting>
  <conditionalFormatting sqref="D38">
    <cfRule type="cellIs" dxfId="486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85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84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83" priority="47" stopIfTrue="1" operator="between">
      <formula>0</formula>
      <formula>0.0416550925925926</formula>
    </cfRule>
    <cfRule type="cellIs" dxfId="482" priority="48" stopIfTrue="1" operator="between">
      <formula>0.0416666666666667</formula>
      <formula>0.0833217592592593</formula>
    </cfRule>
    <cfRule type="cellIs" dxfId="481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80" priority="35" operator="equal">
      <formula>MAX($D$36,$H$36,$L$36,$P$36,$T$36,$X$36,$AB$36,$AF$36,$AJ$36,$AN$36,$AR$36,$AV$36)</formula>
    </cfRule>
  </conditionalFormatting>
  <conditionalFormatting sqref="AP43">
    <cfRule type="cellIs" dxfId="479" priority="33" operator="lessThan">
      <formula>0</formula>
    </cfRule>
    <cfRule type="cellIs" dxfId="478" priority="34" operator="greaterThanOrEqual">
      <formula>0</formula>
    </cfRule>
  </conditionalFormatting>
  <conditionalFormatting sqref="B3:B33 F3:F33 J3:J33 N3:N33 R3:R33 V3:V33 Z3:Z33 AT3:AT33 AH3:AH33 AL3:AL33 AP3:AP33 AD3:AD33">
    <cfRule type="cellIs" dxfId="477" priority="56" stopIfTrue="1" operator="lessThan">
      <formula>50</formula>
    </cfRule>
    <cfRule type="cellIs" dxfId="476" priority="57" stopIfTrue="1" operator="greaterThanOrEqual">
      <formula>100</formula>
    </cfRule>
    <cfRule type="cellIs" dxfId="475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74" priority="53" stopIfTrue="1" operator="between">
      <formula>0</formula>
      <formula>749.99</formula>
    </cfRule>
    <cfRule type="cellIs" dxfId="473" priority="54" stopIfTrue="1" operator="greaterThanOrEqual">
      <formula>1500</formula>
    </cfRule>
    <cfRule type="cellIs" dxfId="472" priority="55" operator="greaterThanOrEqual">
      <formula>750</formula>
    </cfRule>
  </conditionalFormatting>
  <conditionalFormatting sqref="AQ43">
    <cfRule type="cellIs" dxfId="471" priority="31" stopIfTrue="1" operator="lessThan">
      <formula>0</formula>
    </cfRule>
    <cfRule type="cellIs" dxfId="470" priority="32" operator="greaterThanOrEqual">
      <formula>0</formula>
    </cfRule>
  </conditionalFormatting>
  <conditionalFormatting sqref="AL42">
    <cfRule type="cellIs" dxfId="469" priority="26" stopIfTrue="1" operator="lessThan">
      <formula>1000</formula>
    </cfRule>
    <cfRule type="cellIs" dxfId="468" priority="27" stopIfTrue="1" operator="lessThan">
      <formula>1100</formula>
    </cfRule>
    <cfRule type="cellIs" dxfId="467" priority="28" stopIfTrue="1" operator="lessThan">
      <formula>9999</formula>
    </cfRule>
  </conditionalFormatting>
  <conditionalFormatting sqref="AM42">
    <cfRule type="cellIs" dxfId="466" priority="23" stopIfTrue="1" operator="lessThan">
      <formula>10000</formula>
    </cfRule>
    <cfRule type="cellIs" dxfId="465" priority="24" stopIfTrue="1" operator="lessThan">
      <formula>13000</formula>
    </cfRule>
    <cfRule type="cellIs" dxfId="464" priority="25" stopIfTrue="1" operator="lessThan">
      <formula>99999</formula>
    </cfRule>
  </conditionalFormatting>
  <conditionalFormatting sqref="AL43">
    <cfRule type="cellIs" dxfId="463" priority="20" stopIfTrue="1" operator="lessThan">
      <formula>0.05</formula>
    </cfRule>
    <cfRule type="cellIs" dxfId="462" priority="21" stopIfTrue="1" operator="lessThan">
      <formula>0.1</formula>
    </cfRule>
    <cfRule type="cellIs" dxfId="461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7883.7899999999991</v>
      </c>
      <c r="C1" s="427"/>
      <c r="D1" s="97" t="s">
        <v>243</v>
      </c>
      <c r="E1" s="428">
        <f>AT35</f>
        <v>7802.9899999999989</v>
      </c>
      <c r="F1" s="428"/>
      <c r="G1" s="429" t="s">
        <v>155</v>
      </c>
      <c r="H1" s="429"/>
      <c r="I1" s="425">
        <f>MAX(B36,F36,J36,N36,R36,V36,Z36,AD36,AH36,AL36,AP36,AT36)</f>
        <v>130</v>
      </c>
      <c r="J1" s="425"/>
      <c r="K1" s="430" t="s">
        <v>163</v>
      </c>
      <c r="L1" s="430"/>
      <c r="M1" s="431">
        <f>MAX(B34,F34,J34,N34,R34,V34,Z34,AD34,AH34,AL34,AP34,AT34)</f>
        <v>1042.1100000000001</v>
      </c>
      <c r="N1" s="431"/>
      <c r="O1" s="424" t="s">
        <v>194</v>
      </c>
      <c r="P1" s="424"/>
      <c r="Q1" s="424"/>
      <c r="R1" s="185">
        <f>MIN(B34,F34,J34,N34,R34,V34,Z34,AD34,AH34,AL34,AP34,AT34)</f>
        <v>360.97</v>
      </c>
      <c r="S1" s="98" t="s">
        <v>211</v>
      </c>
      <c r="T1" s="417">
        <f>IFERROR(AVERAGE(B37,F37,J37,N37,R37,V37,Z37,AD37,AH37,AL37,AP37,AT37),0)</f>
        <v>23.968190715034449</v>
      </c>
      <c r="U1" s="417"/>
      <c r="V1" s="437" t="s">
        <v>746</v>
      </c>
      <c r="W1" s="437"/>
      <c r="X1" s="437"/>
      <c r="Y1" s="437"/>
      <c r="Z1" s="437"/>
      <c r="AA1" s="99" t="s">
        <v>211</v>
      </c>
      <c r="AB1" s="426">
        <f>IFERROR(AVERAGE(C37,G37,K37,O37,S37,W37,AA37,AE37,AI37,AM37,AQ37,AU37),0)</f>
        <v>194.46599282316905</v>
      </c>
      <c r="AC1" s="426"/>
      <c r="AD1" s="416" t="s">
        <v>194</v>
      </c>
      <c r="AE1" s="416"/>
      <c r="AF1" s="419">
        <f>MIN(C34,G34,K34,O34,S34,W34,AA34,AE34,AI34,AM34,AQ34,AU34)</f>
        <v>2662</v>
      </c>
      <c r="AG1" s="419"/>
      <c r="AH1" s="420" t="s">
        <v>163</v>
      </c>
      <c r="AI1" s="420"/>
      <c r="AJ1" s="421">
        <f>MAX(C34,G34,K34,O34,S34,W34,AA34,AE34,AI34,AM34,AQ34,AU34)</f>
        <v>8968</v>
      </c>
      <c r="AK1" s="421"/>
      <c r="AL1" s="423" t="s">
        <v>156</v>
      </c>
      <c r="AM1" s="423"/>
      <c r="AN1" s="422">
        <f>MAX(C36,G36,K36,O36,S36,W36,AA36,AE36,AI36,AM36,AQ36,AU36)</f>
        <v>1535</v>
      </c>
      <c r="AO1" s="422"/>
      <c r="AP1" s="412" t="s">
        <v>367</v>
      </c>
      <c r="AQ1" s="412"/>
      <c r="AR1" s="413">
        <f>MAX(D36,H36,L36,P36,T36,X36,AB36,AF36,AJ36,AN36,AR36,AV36)</f>
        <v>4.4444444444444446E-2</v>
      </c>
      <c r="AS1" s="413"/>
      <c r="AT1" s="95" t="s">
        <v>2</v>
      </c>
      <c r="AU1" s="414">
        <f>AU35</f>
        <v>62750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96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152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241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218</v>
      </c>
      <c r="B42" s="100">
        <f>T1</f>
        <v>23.968190715034449</v>
      </c>
      <c r="C42" s="101">
        <f>AB1</f>
        <v>194.46599282316905</v>
      </c>
      <c r="D42" s="102"/>
      <c r="E42" s="214" t="s">
        <v>405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9" t="s">
        <v>607</v>
      </c>
      <c r="N42" s="307">
        <v>67</v>
      </c>
      <c r="Y42" s="173"/>
      <c r="AK42" s="255" t="s">
        <v>485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352</v>
      </c>
      <c r="AO42" s="253" t="s">
        <v>350</v>
      </c>
      <c r="AP42" s="59">
        <f>R1-'14'!R1</f>
        <v>-170.15000000000009</v>
      </c>
      <c r="AQ42" s="91">
        <f>AF1-'14'!AF1</f>
        <v>-2347</v>
      </c>
      <c r="AR42" s="54" t="s">
        <v>351</v>
      </c>
      <c r="AS42" s="252" t="s">
        <v>350</v>
      </c>
      <c r="AT42" s="59">
        <f>I1-'14'!I1</f>
        <v>-24.47999999999999</v>
      </c>
      <c r="AU42" s="91">
        <f>AN1-'14'!AN1</f>
        <v>-17</v>
      </c>
      <c r="AV42" s="54" t="s">
        <v>352</v>
      </c>
      <c r="AW42" s="73"/>
    </row>
    <row r="43" spans="1:49" s="54" customFormat="1" ht="11.25" x14ac:dyDescent="0.2">
      <c r="A43" s="57" t="s">
        <v>219</v>
      </c>
      <c r="B43" s="100">
        <f>E1/365</f>
        <v>21.378054794520544</v>
      </c>
      <c r="C43" s="101">
        <f>AU1/365</f>
        <v>171.91780821917808</v>
      </c>
      <c r="D43" s="102"/>
      <c r="E43" s="210" t="s">
        <v>406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608</v>
      </c>
      <c r="N43" s="308">
        <v>4</v>
      </c>
      <c r="Y43" s="73"/>
      <c r="AK43" s="257" t="s">
        <v>488</v>
      </c>
      <c r="AL43" s="228">
        <f>IF($B$1&lt;&gt;0,$AV$35/$B1,0)</f>
        <v>1.0248877760569474E-2</v>
      </c>
      <c r="AO43" s="254" t="s">
        <v>350</v>
      </c>
      <c r="AP43" s="59">
        <f>AV35-'14'!AV35</f>
        <v>-254.8</v>
      </c>
      <c r="AQ43" s="228">
        <f>AL43-'14'!AL43</f>
        <v>-2.9469495774401291E-2</v>
      </c>
      <c r="AR43" s="54" t="s">
        <v>208</v>
      </c>
      <c r="AS43" s="252" t="s">
        <v>350</v>
      </c>
      <c r="AT43" s="59">
        <f>B1-'14'!B1</f>
        <v>-565.69999999999891</v>
      </c>
      <c r="AU43" s="91">
        <f>AU1-'14'!AU1</f>
        <v>-25363</v>
      </c>
      <c r="AV43" s="54" t="s">
        <v>353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429" priority="95" operator="equal">
      <formula>$R$1</formula>
    </cfRule>
    <cfRule type="cellIs" dxfId="428" priority="96" operator="equal">
      <formula>$M$1</formula>
    </cfRule>
  </conditionalFormatting>
  <conditionalFormatting sqref="C34 G34 K34 O34 S34 W34 AA34 AE34 AI34 AM34 AQ34 AU34">
    <cfRule type="cellIs" dxfId="427" priority="94" operator="equal">
      <formula>$AF$1</formula>
    </cfRule>
    <cfRule type="cellIs" dxfId="426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25" priority="91" operator="lessThan">
      <formula>0</formula>
    </cfRule>
    <cfRule type="cellIs" dxfId="424" priority="92" operator="greaterThanOrEqual">
      <formula>0</formula>
    </cfRule>
  </conditionalFormatting>
  <conditionalFormatting sqref="C38 AU42:AU43 AQ42 G38 K38 O38 S38 W38 AA38 AE38 AI38 AM38 AQ38 AU38">
    <cfRule type="cellIs" dxfId="423" priority="89" operator="lessThan">
      <formula>0</formula>
    </cfRule>
    <cfRule type="cellIs" dxfId="422" priority="90" operator="greaterThanOrEqual">
      <formula>0</formula>
    </cfRule>
  </conditionalFormatting>
  <conditionalFormatting sqref="D38">
    <cfRule type="cellIs" dxfId="421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20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19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418" priority="77" stopIfTrue="1" operator="between">
      <formula>0</formula>
      <formula>0.0416550925925926</formula>
    </cfRule>
    <cfRule type="cellIs" dxfId="417" priority="78" stopIfTrue="1" operator="between">
      <formula>0.0416666666666667</formula>
      <formula>0.0833217592592593</formula>
    </cfRule>
    <cfRule type="cellIs" dxfId="416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15" priority="65" operator="equal">
      <formula>MAX($D$36,$H$36,$L$36,$P$36,$T$36,$X$36,$AB$36,$AF$36,$AJ$36,$AN$36,$AR$36,$AV$36)</formula>
    </cfRule>
  </conditionalFormatting>
  <conditionalFormatting sqref="AP43">
    <cfRule type="cellIs" dxfId="414" priority="63" operator="lessThan">
      <formula>0</formula>
    </cfRule>
    <cfRule type="cellIs" dxfId="413" priority="64" operator="greaterThanOrEqual">
      <formula>0</formula>
    </cfRule>
  </conditionalFormatting>
  <conditionalFormatting sqref="B3:B33 F3:F33 J3:J33 N3:N33 R3:R33 V3:V33 Z3:Z33 AT3:AT33 AH3:AH33 AL3:AL33 AP3:AP33 AD3:AD33">
    <cfRule type="cellIs" dxfId="412" priority="86" stopIfTrue="1" operator="lessThan">
      <formula>50</formula>
    </cfRule>
    <cfRule type="cellIs" dxfId="411" priority="87" stopIfTrue="1" operator="greaterThanOrEqual">
      <formula>100</formula>
    </cfRule>
    <cfRule type="cellIs" dxfId="410" priority="88" operator="greaterThanOrEqual">
      <formula>50</formula>
    </cfRule>
  </conditionalFormatting>
  <conditionalFormatting sqref="C3:C33 G3:G33 K3:K33 O3:O33 S3:S33 W3:W33 AA3:AA33 AU3:AU33 AI3:AI33 AM3:AM33 AQ3:AQ33 AE3:AE33">
    <cfRule type="cellIs" dxfId="409" priority="83" stopIfTrue="1" operator="between">
      <formula>0</formula>
      <formula>749.99</formula>
    </cfRule>
    <cfRule type="cellIs" dxfId="408" priority="84" stopIfTrue="1" operator="greaterThanOrEqual">
      <formula>1500</formula>
    </cfRule>
    <cfRule type="cellIs" dxfId="407" priority="85" operator="greaterThanOrEqual">
      <formula>750</formula>
    </cfRule>
  </conditionalFormatting>
  <conditionalFormatting sqref="AQ43">
    <cfRule type="cellIs" dxfId="406" priority="61" stopIfTrue="1" operator="lessThan">
      <formula>0</formula>
    </cfRule>
    <cfRule type="cellIs" dxfId="405" priority="62" operator="greaterThanOrEqual">
      <formula>0</formula>
    </cfRule>
  </conditionalFormatting>
  <conditionalFormatting sqref="AL42">
    <cfRule type="cellIs" dxfId="404" priority="56" stopIfTrue="1" operator="lessThan">
      <formula>1000</formula>
    </cfRule>
    <cfRule type="cellIs" dxfId="403" priority="57" stopIfTrue="1" operator="lessThan">
      <formula>1100</formula>
    </cfRule>
    <cfRule type="cellIs" dxfId="402" priority="58" stopIfTrue="1" operator="lessThan">
      <formula>9999</formula>
    </cfRule>
  </conditionalFormatting>
  <conditionalFormatting sqref="AM42">
    <cfRule type="cellIs" dxfId="401" priority="53" stopIfTrue="1" operator="lessThan">
      <formula>10000</formula>
    </cfRule>
    <cfRule type="cellIs" dxfId="400" priority="54" stopIfTrue="1" operator="lessThan">
      <formula>13000</formula>
    </cfRule>
    <cfRule type="cellIs" dxfId="399" priority="55" stopIfTrue="1" operator="lessThan">
      <formula>99999</formula>
    </cfRule>
  </conditionalFormatting>
  <conditionalFormatting sqref="AL43">
    <cfRule type="cellIs" dxfId="398" priority="50" stopIfTrue="1" operator="lessThan">
      <formula>0.05</formula>
    </cfRule>
    <cfRule type="cellIs" dxfId="397" priority="51" stopIfTrue="1" operator="lessThan">
      <formula>0.1</formula>
    </cfRule>
    <cfRule type="cellIs" dxfId="396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8048.1349999999993</v>
      </c>
      <c r="C1" s="427"/>
      <c r="D1" s="97" t="s">
        <v>243</v>
      </c>
      <c r="E1" s="428">
        <f>AT35</f>
        <v>7595.3349999999991</v>
      </c>
      <c r="F1" s="428"/>
      <c r="G1" s="429" t="s">
        <v>155</v>
      </c>
      <c r="H1" s="429"/>
      <c r="I1" s="425">
        <f>MAX(B36,F36,J36,N36,R36,V36,Z36,AD36,AH36,AL36,AP36,AT36)</f>
        <v>141.72</v>
      </c>
      <c r="J1" s="425"/>
      <c r="K1" s="430" t="s">
        <v>163</v>
      </c>
      <c r="L1" s="430"/>
      <c r="M1" s="431">
        <f>MAX(B34,F34,J34,N34,R34,V34,Z34,AD34,AH34,AL34,AP34,AT34)</f>
        <v>913.65999999999974</v>
      </c>
      <c r="N1" s="431"/>
      <c r="O1" s="424" t="s">
        <v>194</v>
      </c>
      <c r="P1" s="424"/>
      <c r="Q1" s="424"/>
      <c r="R1" s="185">
        <f>MIN(B34,F34,J34,N34,R34,V34,Z34,AD34,AH34,AL34,AP34,AT34)</f>
        <v>370.08</v>
      </c>
      <c r="S1" s="98" t="s">
        <v>211</v>
      </c>
      <c r="T1" s="417">
        <f>IFERROR(AVERAGE(B37,F37,J37,N37,R37,V37,Z37,AD37,AH37,AL37,AP37,AT37),0)</f>
        <v>23.070445414061023</v>
      </c>
      <c r="U1" s="417"/>
      <c r="V1" s="438" t="s">
        <v>815</v>
      </c>
      <c r="W1" s="438"/>
      <c r="X1" s="438"/>
      <c r="Y1" s="438"/>
      <c r="Z1" s="438"/>
      <c r="AA1" s="99" t="s">
        <v>211</v>
      </c>
      <c r="AB1" s="426">
        <f>IFERROR(AVERAGE(C37,G37,K37,O37,S37,W37,AA37,AE37,AI37,AM37,AQ37,AU37),0)</f>
        <v>175.17562884408821</v>
      </c>
      <c r="AC1" s="426"/>
      <c r="AD1" s="416" t="s">
        <v>194</v>
      </c>
      <c r="AE1" s="416"/>
      <c r="AF1" s="419">
        <f>MIN(C34,G34,K34,O34,S34,W34,AA34,AE34,AI34,AM34,AQ34,AU34)</f>
        <v>1161</v>
      </c>
      <c r="AG1" s="419"/>
      <c r="AH1" s="420" t="s">
        <v>163</v>
      </c>
      <c r="AI1" s="420"/>
      <c r="AJ1" s="421">
        <f>MAX(C34,G34,K34,O34,S34,W34,AA34,AE34,AI34,AM34,AQ34,AU34)</f>
        <v>11863</v>
      </c>
      <c r="AK1" s="421"/>
      <c r="AL1" s="423" t="s">
        <v>156</v>
      </c>
      <c r="AM1" s="423"/>
      <c r="AN1" s="422">
        <f>MAX(C36,G36,K36,O36,S36,W36,AA36,AE36,AI36,AM36,AQ36,AU36)</f>
        <v>2025</v>
      </c>
      <c r="AO1" s="422"/>
      <c r="AP1" s="412" t="s">
        <v>367</v>
      </c>
      <c r="AQ1" s="412"/>
      <c r="AR1" s="413">
        <f>MAX(D36,H36,L36,P36,T36,X36,AB36,AF36,AJ36,AN36,AR36,AV36)</f>
        <v>4.6527777777777779E-2</v>
      </c>
      <c r="AS1" s="413"/>
      <c r="AT1" s="95" t="s">
        <v>2</v>
      </c>
      <c r="AU1" s="414">
        <f>AU35</f>
        <v>58400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96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152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241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23.070445414061023</v>
      </c>
      <c r="C42" s="101">
        <f>AB1</f>
        <v>175.17562884408821</v>
      </c>
      <c r="D42" s="102"/>
      <c r="E42" s="214" t="s">
        <v>405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9" t="s">
        <v>607</v>
      </c>
      <c r="N42" s="307">
        <v>46</v>
      </c>
      <c r="Y42" s="173"/>
      <c r="AK42" s="255" t="s">
        <v>485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352</v>
      </c>
      <c r="AO42" s="253" t="s">
        <v>350</v>
      </c>
      <c r="AP42" s="59">
        <f>R1-'15'!R1</f>
        <v>9.1099999999999568</v>
      </c>
      <c r="AQ42" s="91">
        <f>AF1-'15'!AF1</f>
        <v>-1501</v>
      </c>
      <c r="AR42" s="54" t="s">
        <v>351</v>
      </c>
      <c r="AS42" s="252" t="s">
        <v>350</v>
      </c>
      <c r="AT42" s="59">
        <f>I1-'15'!I1</f>
        <v>11.719999999999999</v>
      </c>
      <c r="AU42" s="91">
        <f>AN1-'15'!AN1</f>
        <v>490</v>
      </c>
      <c r="AV42" s="54" t="s">
        <v>352</v>
      </c>
      <c r="AW42" s="73"/>
    </row>
    <row r="43" spans="1:49" s="54" customFormat="1" ht="11.25" x14ac:dyDescent="0.2">
      <c r="A43" s="57" t="s">
        <v>219</v>
      </c>
      <c r="B43" s="100">
        <f>E1/365</f>
        <v>20.809136986301368</v>
      </c>
      <c r="C43" s="101">
        <f>AU1/365</f>
        <v>160</v>
      </c>
      <c r="D43" s="102"/>
      <c r="E43" s="210" t="s">
        <v>406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608</v>
      </c>
      <c r="N43" s="308">
        <v>8</v>
      </c>
      <c r="Y43" s="73"/>
      <c r="AK43" s="257" t="s">
        <v>488</v>
      </c>
      <c r="AL43" s="228">
        <f>IF($B$1&lt;&gt;0,$AV$35/$B1,0)</f>
        <v>5.6261481697312488E-2</v>
      </c>
      <c r="AO43" s="254" t="s">
        <v>350</v>
      </c>
      <c r="AP43" s="59">
        <f>AV35-'15'!AV35</f>
        <v>372</v>
      </c>
      <c r="AQ43" s="228">
        <f>AL43-'15'!AL43</f>
        <v>4.6012603936743016E-2</v>
      </c>
      <c r="AR43" s="54" t="s">
        <v>208</v>
      </c>
      <c r="AS43" s="252" t="s">
        <v>350</v>
      </c>
      <c r="AT43" s="59">
        <f>B1-'15'!B1</f>
        <v>164.34500000000025</v>
      </c>
      <c r="AU43" s="91">
        <f>AU1-'15'!AU1</f>
        <v>-4350</v>
      </c>
      <c r="AV43" s="54" t="s">
        <v>353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39" priority="89" operator="equal">
      <formula>$R$1</formula>
    </cfRule>
    <cfRule type="cellIs" dxfId="338" priority="90" operator="equal">
      <formula>$M$1</formula>
    </cfRule>
  </conditionalFormatting>
  <conditionalFormatting sqref="C34 G34 K34 O34 S34 W34 AA34 AE34 AI34 AM34 AQ34 AU34">
    <cfRule type="cellIs" dxfId="337" priority="88" operator="equal">
      <formula>$AF$1</formula>
    </cfRule>
    <cfRule type="cellIs" dxfId="336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35" priority="85" operator="lessThan">
      <formula>0</formula>
    </cfRule>
    <cfRule type="cellIs" dxfId="334" priority="86" operator="greaterThanOrEqual">
      <formula>0</formula>
    </cfRule>
  </conditionalFormatting>
  <conditionalFormatting sqref="C38 AU42:AU43 AQ42 G38 K38 O38 S38 W38 AA38 AE38 AI38 AM38 AQ38 AU38">
    <cfRule type="cellIs" dxfId="333" priority="83" operator="lessThan">
      <formula>0</formula>
    </cfRule>
    <cfRule type="cellIs" dxfId="332" priority="84" operator="greaterThanOrEqual">
      <formula>0</formula>
    </cfRule>
  </conditionalFormatting>
  <conditionalFormatting sqref="D38">
    <cfRule type="cellIs" dxfId="331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30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29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328" priority="71" stopIfTrue="1" operator="between">
      <formula>0</formula>
      <formula>0.0416550925925926</formula>
    </cfRule>
    <cfRule type="cellIs" dxfId="327" priority="72" stopIfTrue="1" operator="between">
      <formula>0.0416666666666667</formula>
      <formula>0.0833217592592593</formula>
    </cfRule>
    <cfRule type="cellIs" dxfId="326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25" priority="59" operator="equal">
      <formula>MAX($D$36,$H$36,$L$36,$P$36,$T$36,$X$36,$AB$36,$AF$36,$AJ$36,$AN$36,$AR$36,$AV$36)</formula>
    </cfRule>
  </conditionalFormatting>
  <conditionalFormatting sqref="AP43">
    <cfRule type="cellIs" dxfId="324" priority="57" operator="lessThan">
      <formula>0</formula>
    </cfRule>
    <cfRule type="cellIs" dxfId="323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322" priority="80" stopIfTrue="1" operator="lessThan">
      <formula>50</formula>
    </cfRule>
    <cfRule type="cellIs" dxfId="321" priority="81" stopIfTrue="1" operator="greaterThanOrEqual">
      <formula>100</formula>
    </cfRule>
    <cfRule type="cellIs" dxfId="320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319" priority="77" stopIfTrue="1" operator="between">
      <formula>0</formula>
      <formula>749.99</formula>
    </cfRule>
    <cfRule type="cellIs" dxfId="318" priority="78" stopIfTrue="1" operator="greaterThanOrEqual">
      <formula>1500</formula>
    </cfRule>
    <cfRule type="cellIs" dxfId="317" priority="79" operator="greaterThanOrEqual">
      <formula>750</formula>
    </cfRule>
  </conditionalFormatting>
  <conditionalFormatting sqref="AQ43">
    <cfRule type="cellIs" dxfId="316" priority="55" stopIfTrue="1" operator="lessThan">
      <formula>0</formula>
    </cfRule>
    <cfRule type="cellIs" dxfId="315" priority="56" operator="greaterThanOrEqual">
      <formula>0</formula>
    </cfRule>
  </conditionalFormatting>
  <conditionalFormatting sqref="AL42">
    <cfRule type="cellIs" dxfId="314" priority="50" stopIfTrue="1" operator="lessThan">
      <formula>1000</formula>
    </cfRule>
    <cfRule type="cellIs" dxfId="313" priority="51" stopIfTrue="1" operator="lessThan">
      <formula>1100</formula>
    </cfRule>
    <cfRule type="cellIs" dxfId="312" priority="52" stopIfTrue="1" operator="lessThan">
      <formula>9999</formula>
    </cfRule>
  </conditionalFormatting>
  <conditionalFormatting sqref="AM42">
    <cfRule type="cellIs" dxfId="311" priority="47" stopIfTrue="1" operator="lessThan">
      <formula>10000</formula>
    </cfRule>
    <cfRule type="cellIs" dxfId="310" priority="48" stopIfTrue="1" operator="lessThan">
      <formula>13000</formula>
    </cfRule>
    <cfRule type="cellIs" dxfId="309" priority="49" stopIfTrue="1" operator="lessThan">
      <formula>99999</formula>
    </cfRule>
  </conditionalFormatting>
  <conditionalFormatting sqref="AL43">
    <cfRule type="cellIs" dxfId="308" priority="44" stopIfTrue="1" operator="lessThan">
      <formula>0.05</formula>
    </cfRule>
    <cfRule type="cellIs" dxfId="307" priority="45" stopIfTrue="1" operator="lessThan">
      <formula>0.1</formula>
    </cfRule>
    <cfRule type="cellIs" dxfId="306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7223.52</v>
      </c>
      <c r="C1" s="427"/>
      <c r="D1" s="97" t="s">
        <v>243</v>
      </c>
      <c r="E1" s="428">
        <f>AT35</f>
        <v>6735.92</v>
      </c>
      <c r="F1" s="428"/>
      <c r="G1" s="429" t="s">
        <v>155</v>
      </c>
      <c r="H1" s="429"/>
      <c r="I1" s="425">
        <f>MAX(B36,F36,J36,N36,R36,V36,Z36,AD36,AH36,AL36,AP36,AT36)</f>
        <v>91</v>
      </c>
      <c r="J1" s="425"/>
      <c r="K1" s="430" t="s">
        <v>163</v>
      </c>
      <c r="L1" s="430"/>
      <c r="M1" s="431">
        <f>MAX(B34,F34,J34,N34,R34,V34,Z34,AD34,AH34,AL34,AP34,AT34)</f>
        <v>716.66</v>
      </c>
      <c r="N1" s="431"/>
      <c r="O1" s="424" t="s">
        <v>194</v>
      </c>
      <c r="P1" s="424"/>
      <c r="Q1" s="424"/>
      <c r="R1" s="185">
        <f>MIN(B34,F34,J34,N34,R34,V34,Z34,AD34,AH34,AL34,AP34,AT34)</f>
        <v>244.28</v>
      </c>
      <c r="S1" s="98" t="s">
        <v>211</v>
      </c>
      <c r="T1" s="417">
        <f>IFERROR(AVERAGE(B37,F37,J37,N37,R37,V37,Z37,AD37,AH37,AL37,AP37,AT37),0)</f>
        <v>19.935633656925202</v>
      </c>
      <c r="U1" s="417"/>
      <c r="V1" s="439" t="s">
        <v>845</v>
      </c>
      <c r="W1" s="439"/>
      <c r="X1" s="439"/>
      <c r="Y1" s="439"/>
      <c r="Z1" s="439"/>
      <c r="AA1" s="99" t="s">
        <v>211</v>
      </c>
      <c r="AB1" s="426">
        <f>IFERROR(AVERAGE(C37,G37,K37,O37,S37,W37,AA37,AE37,AI37,AM37,AQ37,AU37),0)</f>
        <v>157.68830549968854</v>
      </c>
      <c r="AC1" s="426"/>
      <c r="AD1" s="416" t="s">
        <v>194</v>
      </c>
      <c r="AE1" s="416"/>
      <c r="AF1" s="419">
        <f>MIN(C34,G34,K34,O34,S34,W34,AA34,AE34,AI34,AM34,AQ34,AU34)</f>
        <v>1676</v>
      </c>
      <c r="AG1" s="419"/>
      <c r="AH1" s="420" t="s">
        <v>163</v>
      </c>
      <c r="AI1" s="420"/>
      <c r="AJ1" s="421">
        <f>MAX(C34,G34,K34,O34,S34,W34,AA34,AE34,AI34,AM34,AQ34,AU34)</f>
        <v>10132</v>
      </c>
      <c r="AK1" s="421"/>
      <c r="AL1" s="423" t="s">
        <v>156</v>
      </c>
      <c r="AM1" s="423"/>
      <c r="AN1" s="422">
        <f>MAX(C36,G36,K36,O36,S36,W36,AA36,AE36,AI36,AM36,AQ36,AU36)</f>
        <v>1965</v>
      </c>
      <c r="AO1" s="422"/>
      <c r="AP1" s="412" t="s">
        <v>367</v>
      </c>
      <c r="AQ1" s="412"/>
      <c r="AR1" s="413">
        <f>MAX(D36,H36,L36,P36,T36,X36,AB36,AF36,AJ36,AN36,AR36,AV36)</f>
        <v>6.9444444444444434E-2</v>
      </c>
      <c r="AS1" s="413"/>
      <c r="AT1" s="95" t="s">
        <v>2</v>
      </c>
      <c r="AU1" s="414">
        <f>AU35</f>
        <v>52549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96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152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241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19.935633656925202</v>
      </c>
      <c r="C42" s="101">
        <f>AB1</f>
        <v>157.68830549968854</v>
      </c>
      <c r="D42" s="102"/>
      <c r="E42" s="214" t="s">
        <v>405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9" t="s">
        <v>607</v>
      </c>
      <c r="N42" s="307">
        <v>76</v>
      </c>
      <c r="O42" s="91">
        <f>N42-'16'!N42</f>
        <v>30</v>
      </c>
      <c r="Y42" s="173"/>
      <c r="AK42" s="255" t="s">
        <v>485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352</v>
      </c>
      <c r="AO42" s="253" t="s">
        <v>350</v>
      </c>
      <c r="AP42" s="59">
        <f>R1-'16'!R1</f>
        <v>-125.79999999999998</v>
      </c>
      <c r="AQ42" s="91">
        <f>AF1-'16'!AF1</f>
        <v>515</v>
      </c>
      <c r="AR42" s="54" t="s">
        <v>351</v>
      </c>
      <c r="AS42" s="252" t="s">
        <v>350</v>
      </c>
      <c r="AT42" s="59">
        <f>I1-'16'!I1</f>
        <v>-50.72</v>
      </c>
      <c r="AU42" s="91">
        <f>AN1-'16'!AN1</f>
        <v>-60</v>
      </c>
      <c r="AV42" s="54" t="s">
        <v>352</v>
      </c>
      <c r="AW42" s="73"/>
    </row>
    <row r="43" spans="1:49" s="54" customFormat="1" ht="11.25" x14ac:dyDescent="0.2">
      <c r="A43" s="57" t="s">
        <v>219</v>
      </c>
      <c r="B43" s="100">
        <f>E1/365</f>
        <v>18.454575342465752</v>
      </c>
      <c r="C43" s="101">
        <f>AU1/365</f>
        <v>143.96986301369864</v>
      </c>
      <c r="D43" s="102"/>
      <c r="E43" s="210" t="s">
        <v>406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608</v>
      </c>
      <c r="N43" s="308">
        <v>8</v>
      </c>
      <c r="O43" s="91">
        <f>N43-'16'!N43</f>
        <v>0</v>
      </c>
      <c r="Y43" s="73"/>
      <c r="AK43" s="257" t="s">
        <v>488</v>
      </c>
      <c r="AL43" s="228">
        <f>IF($B$1&lt;&gt;0,$AV$35/$B1,0)</f>
        <v>6.7501716614614488E-2</v>
      </c>
      <c r="AO43" s="254" t="s">
        <v>350</v>
      </c>
      <c r="AP43" s="59">
        <f>AV35-'16'!AV35</f>
        <v>34.800000000000011</v>
      </c>
      <c r="AQ43" s="228">
        <f>AL43-'16'!AL43</f>
        <v>1.1240234917302E-2</v>
      </c>
      <c r="AR43" s="54" t="s">
        <v>208</v>
      </c>
      <c r="AS43" s="252" t="s">
        <v>350</v>
      </c>
      <c r="AT43" s="59">
        <f>B1-'16'!B1</f>
        <v>-824.61499999999887</v>
      </c>
      <c r="AU43" s="91">
        <f>AU1-'16'!AU1</f>
        <v>-5851</v>
      </c>
      <c r="AV43" s="54" t="s">
        <v>353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249" priority="100" operator="equal">
      <formula>$R$1</formula>
    </cfRule>
    <cfRule type="cellIs" dxfId="248" priority="101" operator="equal">
      <formula>$M$1</formula>
    </cfRule>
  </conditionalFormatting>
  <conditionalFormatting sqref="C34 G34 K34 O34 S34 W34 AA34 AE34 AI34 AM34 AQ34 AU34">
    <cfRule type="cellIs" dxfId="247" priority="99" operator="equal">
      <formula>$AF$1</formula>
    </cfRule>
    <cfRule type="cellIs" dxfId="246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45" priority="96" operator="lessThan">
      <formula>0</formula>
    </cfRule>
    <cfRule type="cellIs" dxfId="244" priority="97" operator="greaterThanOrEqual">
      <formula>0</formula>
    </cfRule>
  </conditionalFormatting>
  <conditionalFormatting sqref="C38 AU42:AU43 AQ42 G38 K38 O38 S38 W38 AA38 AE38 AI38 AM38 AQ38 AU38">
    <cfRule type="cellIs" dxfId="243" priority="94" operator="lessThan">
      <formula>0</formula>
    </cfRule>
    <cfRule type="cellIs" dxfId="242" priority="95" operator="greaterThanOrEqual">
      <formula>0</formula>
    </cfRule>
  </conditionalFormatting>
  <conditionalFormatting sqref="D38">
    <cfRule type="cellIs" dxfId="241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40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39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38" priority="70" operator="equal">
      <formula>MAX($D$36,$H$36,$L$36,$P$36,$T$36,$X$36,$AB$36,$AF$36,$AJ$36,$AN$36,$AR$36,$AV$36)</formula>
    </cfRule>
  </conditionalFormatting>
  <conditionalFormatting sqref="AP43">
    <cfRule type="cellIs" dxfId="237" priority="68" operator="lessThan">
      <formula>0</formula>
    </cfRule>
    <cfRule type="cellIs" dxfId="236" priority="69" operator="greaterThanOrEqual">
      <formula>0</formula>
    </cfRule>
  </conditionalFormatting>
  <conditionalFormatting sqref="AQ43">
    <cfRule type="cellIs" dxfId="235" priority="66" stopIfTrue="1" operator="lessThan">
      <formula>0</formula>
    </cfRule>
    <cfRule type="cellIs" dxfId="234" priority="67" operator="greaterThanOrEqual">
      <formula>0</formula>
    </cfRule>
  </conditionalFormatting>
  <conditionalFormatting sqref="AL42">
    <cfRule type="cellIs" dxfId="233" priority="61" stopIfTrue="1" operator="lessThan">
      <formula>1000</formula>
    </cfRule>
    <cfRule type="cellIs" dxfId="232" priority="62" stopIfTrue="1" operator="lessThan">
      <formula>1100</formula>
    </cfRule>
    <cfRule type="cellIs" dxfId="231" priority="63" stopIfTrue="1" operator="lessThan">
      <formula>9999</formula>
    </cfRule>
  </conditionalFormatting>
  <conditionalFormatting sqref="AM42">
    <cfRule type="cellIs" dxfId="230" priority="58" stopIfTrue="1" operator="lessThan">
      <formula>10000</formula>
    </cfRule>
    <cfRule type="cellIs" dxfId="229" priority="59" stopIfTrue="1" operator="lessThan">
      <formula>13000</formula>
    </cfRule>
    <cfRule type="cellIs" dxfId="228" priority="60" stopIfTrue="1" operator="lessThan">
      <formula>99999</formula>
    </cfRule>
  </conditionalFormatting>
  <conditionalFormatting sqref="AL43">
    <cfRule type="cellIs" dxfId="227" priority="55" stopIfTrue="1" operator="lessThan">
      <formula>0.05</formula>
    </cfRule>
    <cfRule type="cellIs" dxfId="226" priority="56" stopIfTrue="1" operator="lessThan">
      <formula>0.1</formula>
    </cfRule>
    <cfRule type="cellIs" dxfId="225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224" priority="82" stopIfTrue="1" operator="between">
      <formula>0</formula>
      <formula>0.0416550925925926</formula>
    </cfRule>
    <cfRule type="cellIs" dxfId="223" priority="83" stopIfTrue="1" operator="between">
      <formula>0.0416666666666667</formula>
      <formula>0.0833217592592593</formula>
    </cfRule>
    <cfRule type="cellIs" dxfId="222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221" priority="88" stopIfTrue="1" operator="between">
      <formula>0</formula>
      <formula>749.99</formula>
    </cfRule>
    <cfRule type="cellIs" dxfId="220" priority="89" stopIfTrue="1" operator="greaterThanOrEqual">
      <formula>1500</formula>
    </cfRule>
    <cfRule type="cellIs" dxfId="219" priority="90" operator="greaterThanOrEqual">
      <formula>750</formula>
    </cfRule>
  </conditionalFormatting>
  <conditionalFormatting sqref="B3:B33 F3:F33 J3:J33 R3:R33 V3:V33 Z3:Z33 AT3:AT33 AH3:AH33 AL3:AL33 AP3:AP33 N3:N33 AD3:AD33">
    <cfRule type="cellIs" dxfId="218" priority="91" stopIfTrue="1" operator="lessThan">
      <formula>50</formula>
    </cfRule>
    <cfRule type="cellIs" dxfId="217" priority="92" stopIfTrue="1" operator="greaterThanOrEqual">
      <formula>100</formula>
    </cfRule>
    <cfRule type="cellIs" dxfId="216" priority="93" operator="greaterThanOrEqual">
      <formula>50</formula>
    </cfRule>
  </conditionalFormatting>
  <conditionalFormatting sqref="O42">
    <cfRule type="cellIs" dxfId="215" priority="7" operator="lessThan">
      <formula>0</formula>
    </cfRule>
    <cfRule type="cellIs" dxfId="214" priority="8" operator="greaterThanOrEqual">
      <formula>0</formula>
    </cfRule>
  </conditionalFormatting>
  <conditionalFormatting sqref="O42">
    <cfRule type="cellIs" dxfId="213" priority="5" operator="lessThan">
      <formula>0</formula>
    </cfRule>
    <cfRule type="cellIs" dxfId="212" priority="6" operator="greaterThanOrEqual">
      <formula>0</formula>
    </cfRule>
  </conditionalFormatting>
  <conditionalFormatting sqref="O43">
    <cfRule type="cellIs" dxfId="211" priority="3" operator="lessThan">
      <formula>0</formula>
    </cfRule>
    <cfRule type="cellIs" dxfId="210" priority="4" operator="greaterThanOrEqual">
      <formula>0</formula>
    </cfRule>
  </conditionalFormatting>
  <conditionalFormatting sqref="O43">
    <cfRule type="cellIs" dxfId="209" priority="1" operator="lessThan">
      <formula>0</formula>
    </cfRule>
    <cfRule type="cellIs" dxfId="208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27">
        <f>AT35+AV35</f>
        <v>6014.5499999999993</v>
      </c>
      <c r="C1" s="427"/>
      <c r="D1" s="97" t="s">
        <v>243</v>
      </c>
      <c r="E1" s="428">
        <f>AT35</f>
        <v>5778.15</v>
      </c>
      <c r="F1" s="428"/>
      <c r="G1" s="429" t="s">
        <v>155</v>
      </c>
      <c r="H1" s="429"/>
      <c r="I1" s="425">
        <f>MAX(B36,F36,J36,N36,R36,V36,Z36,AD36,AH36,AL36,AP36,AT36)</f>
        <v>90.83</v>
      </c>
      <c r="J1" s="425"/>
      <c r="K1" s="430" t="s">
        <v>163</v>
      </c>
      <c r="L1" s="430"/>
      <c r="M1" s="431">
        <f>MAX(B34,F34,J34,N34,R34,V34,Z34,AD34,AH34,AL34,AP34,AT34)</f>
        <v>648.05999999999995</v>
      </c>
      <c r="N1" s="431"/>
      <c r="O1" s="424" t="s">
        <v>194</v>
      </c>
      <c r="P1" s="424"/>
      <c r="Q1" s="424"/>
      <c r="R1" s="185">
        <f>MIN(B34,F34,J34,N34,R34,V34,Z34,AD34,AH34,AL34,AP34,AT34)</f>
        <v>288.46999999999997</v>
      </c>
      <c r="S1" s="98" t="s">
        <v>211</v>
      </c>
      <c r="T1" s="417">
        <f>IFERROR(AVERAGE(B37,F37,J37,N37,R37,V37,Z37,AD37,AH37,AL37,AP37,AT37),0)</f>
        <v>17.438365124977199</v>
      </c>
      <c r="U1" s="417"/>
      <c r="V1" s="440" t="s">
        <v>896</v>
      </c>
      <c r="W1" s="440"/>
      <c r="X1" s="440"/>
      <c r="Y1" s="440"/>
      <c r="Z1" s="440"/>
      <c r="AA1" s="99" t="s">
        <v>211</v>
      </c>
      <c r="AB1" s="426">
        <f>IFERROR(AVERAGE(C37,G37,K37,O37,S37,W37,AA37,AE37,AI37,AM37,AQ37,AU37),0)</f>
        <v>136.21705713401113</v>
      </c>
      <c r="AC1" s="426"/>
      <c r="AD1" s="416" t="s">
        <v>194</v>
      </c>
      <c r="AE1" s="416"/>
      <c r="AF1" s="419">
        <f>MIN(C34,G34,K34,O34,S34,W34,AA34,AE34,AI34,AM34,AQ34,AU34)</f>
        <v>1627</v>
      </c>
      <c r="AG1" s="419"/>
      <c r="AH1" s="420" t="s">
        <v>163</v>
      </c>
      <c r="AI1" s="420"/>
      <c r="AJ1" s="421">
        <f>MAX(C34,G34,K34,O34,S34,W34,AA34,AE34,AI34,AM34,AQ34,AU34)</f>
        <v>6601</v>
      </c>
      <c r="AK1" s="421"/>
      <c r="AL1" s="423" t="s">
        <v>156</v>
      </c>
      <c r="AM1" s="423"/>
      <c r="AN1" s="422">
        <f>MAX(C36,G36,K36,O36,S36,W36,AA36,AE36,AI36,AM36,AQ36,AU36)</f>
        <v>2147</v>
      </c>
      <c r="AO1" s="422"/>
      <c r="AP1" s="412" t="s">
        <v>367</v>
      </c>
      <c r="AQ1" s="412"/>
      <c r="AR1" s="413">
        <f>MAX(D36,H36,L36,P36,T36,X36,AB36,AF36,AJ36,AN36,AR36,AV36)</f>
        <v>6.25E-2</v>
      </c>
      <c r="AS1" s="413"/>
      <c r="AT1" s="95" t="s">
        <v>2</v>
      </c>
      <c r="AU1" s="414">
        <f>AU35</f>
        <v>44661</v>
      </c>
      <c r="AV1" s="415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95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96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152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349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241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348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17.438365124977199</v>
      </c>
      <c r="C42" s="101">
        <f>AB1</f>
        <v>136.21705713401113</v>
      </c>
      <c r="D42" s="102"/>
      <c r="E42" s="214" t="s">
        <v>405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9" t="s">
        <v>607</v>
      </c>
      <c r="N42" s="307">
        <v>40</v>
      </c>
      <c r="O42" s="91">
        <f>N42-'17'!N42</f>
        <v>-36</v>
      </c>
      <c r="Y42" s="173"/>
      <c r="AK42" s="255" t="s">
        <v>485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352</v>
      </c>
      <c r="AO42" s="253" t="s">
        <v>350</v>
      </c>
      <c r="AP42" s="59">
        <f>R1-'17'!R1</f>
        <v>44.189999999999969</v>
      </c>
      <c r="AQ42" s="91">
        <f>AF1-'17'!AF1</f>
        <v>-49</v>
      </c>
      <c r="AR42" s="54" t="s">
        <v>351</v>
      </c>
      <c r="AS42" s="252" t="s">
        <v>350</v>
      </c>
      <c r="AT42" s="59">
        <f>I1-'17'!I1</f>
        <v>-0.17000000000000171</v>
      </c>
      <c r="AU42" s="91">
        <f>AN1-'17'!AN1</f>
        <v>182</v>
      </c>
      <c r="AV42" s="54" t="s">
        <v>352</v>
      </c>
      <c r="AW42" s="73"/>
    </row>
    <row r="43" spans="1:49" s="54" customFormat="1" ht="11.25" x14ac:dyDescent="0.2">
      <c r="A43" s="57" t="s">
        <v>219</v>
      </c>
      <c r="B43" s="100">
        <f>E1/365</f>
        <v>15.830547945205478</v>
      </c>
      <c r="C43" s="101">
        <f>AU1/365</f>
        <v>122.35890410958905</v>
      </c>
      <c r="D43" s="102"/>
      <c r="E43" s="210" t="s">
        <v>406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608</v>
      </c>
      <c r="N43" s="308">
        <v>8</v>
      </c>
      <c r="O43" s="91">
        <f>N43-'17'!N43</f>
        <v>0</v>
      </c>
      <c r="Y43" s="73"/>
      <c r="AK43" s="257" t="s">
        <v>488</v>
      </c>
      <c r="AL43" s="228">
        <f>IF($B$1&lt;&gt;0,$AV$35/$B1,0)</f>
        <v>3.9304686136119912E-2</v>
      </c>
      <c r="AO43" s="254" t="s">
        <v>350</v>
      </c>
      <c r="AP43" s="59">
        <f>AV35-'17'!AV35</f>
        <v>-251.20000000000002</v>
      </c>
      <c r="AQ43" s="228">
        <f>AL43-'17'!AL43</f>
        <v>-2.8197030478494575E-2</v>
      </c>
      <c r="AR43" s="54" t="s">
        <v>208</v>
      </c>
      <c r="AS43" s="252" t="s">
        <v>350</v>
      </c>
      <c r="AT43" s="59">
        <f>B1-'17'!B1</f>
        <v>-1208.9700000000012</v>
      </c>
      <c r="AU43" s="91">
        <f>AU1-'17'!AU1</f>
        <v>-7888</v>
      </c>
      <c r="AV43" s="54" t="s">
        <v>353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151" priority="97" operator="equal">
      <formula>$R$1</formula>
    </cfRule>
    <cfRule type="cellIs" dxfId="150" priority="98" operator="equal">
      <formula>$M$1</formula>
    </cfRule>
  </conditionalFormatting>
  <conditionalFormatting sqref="C34 G34 K34 O34 S34 W34 AA34 AE34 AI34 AM34 AQ34 AU34">
    <cfRule type="cellIs" dxfId="149" priority="96" operator="equal">
      <formula>$AF$1</formula>
    </cfRule>
    <cfRule type="cellIs" dxfId="148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47" priority="93" operator="lessThan">
      <formula>0</formula>
    </cfRule>
    <cfRule type="cellIs" dxfId="146" priority="94" operator="greaterThanOrEqual">
      <formula>0</formula>
    </cfRule>
  </conditionalFormatting>
  <conditionalFormatting sqref="C38 AU42:AU43 AQ42 G38 K38 O38 S38 W38 AA38 AE38 AI38 AM38 AQ38 AU38">
    <cfRule type="cellIs" dxfId="145" priority="91" operator="lessThan">
      <formula>0</formula>
    </cfRule>
    <cfRule type="cellIs" dxfId="144" priority="92" operator="greaterThanOrEqual">
      <formula>0</formula>
    </cfRule>
  </conditionalFormatting>
  <conditionalFormatting sqref="D38">
    <cfRule type="cellIs" dxfId="143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42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41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40" priority="67" operator="equal">
      <formula>MAX($D$36,$H$36,$L$36,$P$36,$T$36,$X$36,$AB$36,$AF$36,$AJ$36,$AN$36,$AR$36,$AV$36)</formula>
    </cfRule>
  </conditionalFormatting>
  <conditionalFormatting sqref="AP43">
    <cfRule type="cellIs" dxfId="139" priority="65" operator="lessThan">
      <formula>0</formula>
    </cfRule>
    <cfRule type="cellIs" dxfId="138" priority="66" operator="greaterThanOrEqual">
      <formula>0</formula>
    </cfRule>
  </conditionalFormatting>
  <conditionalFormatting sqref="AQ43">
    <cfRule type="cellIs" dxfId="137" priority="63" stopIfTrue="1" operator="lessThan">
      <formula>0</formula>
    </cfRule>
    <cfRule type="cellIs" dxfId="136" priority="64" operator="greaterThanOrEqual">
      <formula>0</formula>
    </cfRule>
  </conditionalFormatting>
  <conditionalFormatting sqref="AL42">
    <cfRule type="cellIs" dxfId="135" priority="58" stopIfTrue="1" operator="lessThan">
      <formula>1000</formula>
    </cfRule>
    <cfRule type="cellIs" dxfId="134" priority="59" stopIfTrue="1" operator="lessThan">
      <formula>1100</formula>
    </cfRule>
    <cfRule type="cellIs" dxfId="133" priority="60" stopIfTrue="1" operator="lessThan">
      <formula>9999</formula>
    </cfRule>
  </conditionalFormatting>
  <conditionalFormatting sqref="AM42">
    <cfRule type="cellIs" dxfId="132" priority="55" stopIfTrue="1" operator="lessThan">
      <formula>10000</formula>
    </cfRule>
    <cfRule type="cellIs" dxfId="131" priority="56" stopIfTrue="1" operator="lessThan">
      <formula>13000</formula>
    </cfRule>
    <cfRule type="cellIs" dxfId="130" priority="57" stopIfTrue="1" operator="lessThan">
      <formula>99999</formula>
    </cfRule>
  </conditionalFormatting>
  <conditionalFormatting sqref="AL43">
    <cfRule type="cellIs" dxfId="129" priority="52" stopIfTrue="1" operator="lessThan">
      <formula>0.05</formula>
    </cfRule>
    <cfRule type="cellIs" dxfId="128" priority="53" stopIfTrue="1" operator="lessThan">
      <formula>0.1</formula>
    </cfRule>
    <cfRule type="cellIs" dxfId="127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126" priority="79" stopIfTrue="1" operator="between">
      <formula>0</formula>
      <formula>0.0416550925925926</formula>
    </cfRule>
    <cfRule type="cellIs" dxfId="125" priority="80" stopIfTrue="1" operator="between">
      <formula>0.0416666666666667</formula>
      <formula>0.0833217592592593</formula>
    </cfRule>
    <cfRule type="cellIs" dxfId="124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23" priority="85" stopIfTrue="1" operator="between">
      <formula>0</formula>
      <formula>749.99</formula>
    </cfRule>
    <cfRule type="cellIs" dxfId="122" priority="86" stopIfTrue="1" operator="greaterThanOrEqual">
      <formula>1500</formula>
    </cfRule>
    <cfRule type="cellIs" dxfId="121" priority="87" operator="greaterThanOrEqual">
      <formula>750</formula>
    </cfRule>
  </conditionalFormatting>
  <conditionalFormatting sqref="B3:B33 F3:F33 J3:J33 R3:R33 V3:V33 Z3:Z33 AT3:AT33 AH3:AH33 AL3:AL33 AP3:AP33 N3:N33 AD3:AD33">
    <cfRule type="cellIs" dxfId="120" priority="88" stopIfTrue="1" operator="lessThan">
      <formula>50</formula>
    </cfRule>
    <cfRule type="cellIs" dxfId="119" priority="89" stopIfTrue="1" operator="greaterThanOrEqual">
      <formula>100</formula>
    </cfRule>
    <cfRule type="cellIs" dxfId="118" priority="90" operator="greaterThanOrEqual">
      <formula>50</formula>
    </cfRule>
  </conditionalFormatting>
  <conditionalFormatting sqref="O42">
    <cfRule type="cellIs" dxfId="117" priority="7" operator="lessThan">
      <formula>0</formula>
    </cfRule>
    <cfRule type="cellIs" dxfId="116" priority="8" operator="greaterThanOrEqual">
      <formula>0</formula>
    </cfRule>
  </conditionalFormatting>
  <conditionalFormatting sqref="O42">
    <cfRule type="cellIs" dxfId="115" priority="5" operator="lessThan">
      <formula>0</formula>
    </cfRule>
    <cfRule type="cellIs" dxfId="114" priority="6" operator="greaterThanOrEqual">
      <formula>0</formula>
    </cfRule>
  </conditionalFormatting>
  <conditionalFormatting sqref="O43">
    <cfRule type="cellIs" dxfId="113" priority="3" operator="lessThan">
      <formula>0</formula>
    </cfRule>
    <cfRule type="cellIs" dxfId="112" priority="4" operator="greaterThanOrEqual">
      <formula>0</formula>
    </cfRule>
  </conditionalFormatting>
  <conditionalFormatting sqref="O43">
    <cfRule type="cellIs" dxfId="111" priority="1" operator="lessThan">
      <formula>0</formula>
    </cfRule>
    <cfRule type="cellIs" dxfId="110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V40"/>
  <sheetViews>
    <sheetView tabSelected="1" workbookViewId="0">
      <selection activeCell="U32" sqref="U32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41" t="s">
        <v>932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</row>
    <row r="3" spans="1:21" s="66" customFormat="1" ht="15.75" x14ac:dyDescent="0.25">
      <c r="A3" s="445" t="s">
        <v>310</v>
      </c>
      <c r="B3" s="446"/>
      <c r="C3" s="446"/>
      <c r="D3" s="446"/>
      <c r="E3" s="446"/>
      <c r="F3" s="446"/>
      <c r="G3" s="446"/>
      <c r="H3" s="447"/>
      <c r="I3" s="164"/>
      <c r="J3" s="445" t="s">
        <v>281</v>
      </c>
      <c r="K3" s="446"/>
      <c r="L3" s="447"/>
      <c r="N3" s="449" t="s">
        <v>824</v>
      </c>
      <c r="O3" s="450"/>
      <c r="P3" s="164"/>
      <c r="Q3" s="445" t="s">
        <v>383</v>
      </c>
      <c r="R3" s="446"/>
      <c r="S3" s="447"/>
      <c r="T3" s="164"/>
      <c r="U3" s="306" t="s">
        <v>589</v>
      </c>
    </row>
    <row r="4" spans="1:21" s="65" customFormat="1" ht="15.75" x14ac:dyDescent="0.25">
      <c r="A4" s="199" t="s">
        <v>148</v>
      </c>
      <c r="B4" s="274">
        <v>0.13749999999999998</v>
      </c>
      <c r="C4" s="128" t="s">
        <v>149</v>
      </c>
      <c r="D4" s="311">
        <f ca="1">A13-(B4/2)</f>
        <v>0.44660879629629635</v>
      </c>
      <c r="E4" s="317" t="s">
        <v>300</v>
      </c>
      <c r="F4" s="311">
        <f ca="1">A14-(B4/2)</f>
        <v>0.48827546296296298</v>
      </c>
      <c r="G4" s="317" t="s">
        <v>301</v>
      </c>
      <c r="H4" s="247"/>
      <c r="I4" s="165"/>
      <c r="J4" s="143" t="s">
        <v>266</v>
      </c>
      <c r="K4" s="384">
        <v>590</v>
      </c>
      <c r="L4" s="146" t="s">
        <v>282</v>
      </c>
      <c r="N4" s="355" t="s">
        <v>243</v>
      </c>
      <c r="O4" s="356" t="s">
        <v>2</v>
      </c>
      <c r="P4" s="165"/>
      <c r="Q4" s="199" t="s">
        <v>381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301">
        <v>2.8472222222222222E-2</v>
      </c>
    </row>
    <row r="5" spans="1:21" ht="15.75" customHeight="1" x14ac:dyDescent="0.2">
      <c r="A5" s="114" t="s">
        <v>128</v>
      </c>
      <c r="B5" s="27"/>
      <c r="C5" s="27"/>
      <c r="D5" s="27"/>
      <c r="E5" s="124" t="s">
        <v>55</v>
      </c>
      <c r="F5" s="27"/>
      <c r="G5" s="27"/>
      <c r="H5" s="123"/>
      <c r="J5" s="144" t="s">
        <v>267</v>
      </c>
      <c r="K5" s="385">
        <v>2035</v>
      </c>
      <c r="L5" s="147" t="s">
        <v>282</v>
      </c>
      <c r="N5" s="352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382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301">
        <v>3.6805555555555557E-2</v>
      </c>
    </row>
    <row r="6" spans="1:21" x14ac:dyDescent="0.2">
      <c r="A6" s="114" t="s">
        <v>129</v>
      </c>
      <c r="B6" s="27"/>
      <c r="C6" s="27"/>
      <c r="D6" t="s">
        <v>337</v>
      </c>
      <c r="E6" s="27"/>
      <c r="F6" s="27"/>
      <c r="G6" s="27"/>
      <c r="H6" s="123"/>
      <c r="J6" s="143" t="s">
        <v>268</v>
      </c>
      <c r="K6" s="384">
        <v>590</v>
      </c>
      <c r="L6" s="146" t="s">
        <v>282</v>
      </c>
      <c r="N6" s="451" t="s">
        <v>747</v>
      </c>
      <c r="O6" s="452"/>
      <c r="Q6" s="199" t="s">
        <v>484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301"/>
    </row>
    <row r="7" spans="1:21" x14ac:dyDescent="0.2">
      <c r="A7" s="125">
        <v>9</v>
      </c>
      <c r="B7" s="27" t="s">
        <v>130</v>
      </c>
      <c r="C7" s="27"/>
      <c r="D7" s="27">
        <v>49</v>
      </c>
      <c r="E7" s="27" t="s">
        <v>338</v>
      </c>
      <c r="F7" s="27"/>
      <c r="G7" s="27"/>
      <c r="H7" s="123"/>
      <c r="J7" s="144" t="s">
        <v>269</v>
      </c>
      <c r="K7" s="385">
        <v>620</v>
      </c>
      <c r="L7" s="147" t="s">
        <v>282</v>
      </c>
      <c r="N7" s="352">
        <f>S4-N5</f>
        <v>1054.1639999999979</v>
      </c>
      <c r="O7" s="201">
        <f>S5-O5</f>
        <v>20654.199999999997</v>
      </c>
      <c r="Q7" s="199" t="s">
        <v>933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301"/>
    </row>
    <row r="8" spans="1:21" x14ac:dyDescent="0.2">
      <c r="A8" s="126">
        <v>13</v>
      </c>
      <c r="B8" s="27" t="s">
        <v>131</v>
      </c>
      <c r="C8" s="27"/>
      <c r="D8" s="27">
        <v>42</v>
      </c>
      <c r="E8" s="27" t="s">
        <v>339</v>
      </c>
      <c r="F8" s="27"/>
      <c r="G8" s="27"/>
      <c r="H8" s="123"/>
      <c r="J8" s="143" t="s">
        <v>270</v>
      </c>
      <c r="K8" s="384"/>
      <c r="L8" s="146" t="s">
        <v>282</v>
      </c>
      <c r="N8" s="353">
        <f>N5/S4</f>
        <v>0.87007908660334343</v>
      </c>
      <c r="O8" s="354">
        <f>O5/S5</f>
        <v>0.76861409542587633</v>
      </c>
      <c r="Q8" s="203" t="s">
        <v>764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2">
        <f>SUM(U4:U7)</f>
        <v>6.5277777777777782E-2</v>
      </c>
    </row>
    <row r="9" spans="1:21" x14ac:dyDescent="0.2">
      <c r="A9" s="126">
        <v>35</v>
      </c>
      <c r="B9" s="27" t="s">
        <v>132</v>
      </c>
      <c r="C9" s="27"/>
      <c r="D9" s="27">
        <v>10</v>
      </c>
      <c r="E9" s="175" t="s">
        <v>340</v>
      </c>
      <c r="F9" s="27"/>
      <c r="G9" s="27"/>
      <c r="H9" s="123"/>
      <c r="J9" s="144" t="s">
        <v>271</v>
      </c>
      <c r="K9" s="385"/>
      <c r="L9" s="147" t="s">
        <v>282</v>
      </c>
      <c r="N9" s="170"/>
      <c r="O9" s="130"/>
      <c r="U9" s="27"/>
    </row>
    <row r="10" spans="1:21" ht="15.75" x14ac:dyDescent="0.25">
      <c r="A10" s="127">
        <f ca="1">TODAY()</f>
        <v>43940</v>
      </c>
      <c r="B10" s="128" t="s">
        <v>150</v>
      </c>
      <c r="C10" s="27"/>
      <c r="D10" s="27"/>
      <c r="E10" s="27"/>
      <c r="F10" s="27"/>
      <c r="G10" s="27"/>
      <c r="H10" s="123"/>
      <c r="J10" s="143" t="s">
        <v>272</v>
      </c>
      <c r="K10" s="384"/>
      <c r="L10" s="146" t="s">
        <v>282</v>
      </c>
      <c r="N10" s="449" t="s">
        <v>748</v>
      </c>
      <c r="O10" s="450"/>
      <c r="Q10" s="445" t="s">
        <v>954</v>
      </c>
      <c r="R10" s="446"/>
      <c r="S10" s="447"/>
      <c r="U10" s="306" t="s">
        <v>927</v>
      </c>
    </row>
    <row r="11" spans="1:21" x14ac:dyDescent="0.2">
      <c r="A11" s="114" t="s">
        <v>133</v>
      </c>
      <c r="B11" s="27"/>
      <c r="C11" s="27"/>
      <c r="D11" s="27"/>
      <c r="E11" s="27"/>
      <c r="F11" s="27"/>
      <c r="G11" s="27"/>
      <c r="H11" s="123"/>
      <c r="J11" s="144" t="s">
        <v>273</v>
      </c>
      <c r="K11" s="385"/>
      <c r="L11" s="147" t="s">
        <v>282</v>
      </c>
      <c r="N11" s="358" t="s">
        <v>749</v>
      </c>
      <c r="O11" s="359" t="s">
        <v>750</v>
      </c>
      <c r="Q11" s="205" t="s">
        <v>243</v>
      </c>
      <c r="R11" s="264"/>
      <c r="S11" s="265">
        <f>SUM('08'!AI35,'09'!AT35,'10'!AT35,'11'!AT35,'12'!AT35,'13'!AT35,'14'!AT35,'15'!AT35,'16'!AT35,'17'!AT35,'18'!AT35)</f>
        <v>76375.41</v>
      </c>
      <c r="U11" s="301">
        <v>0.36805555555555558</v>
      </c>
    </row>
    <row r="12" spans="1:21" x14ac:dyDescent="0.2">
      <c r="A12" s="317">
        <f ca="1">TIME(E16,F16,G16)</f>
        <v>0.47369212962962964</v>
      </c>
      <c r="B12" s="27" t="s">
        <v>134</v>
      </c>
      <c r="C12" s="27"/>
      <c r="D12" s="27"/>
      <c r="E12" s="27"/>
      <c r="F12" s="27"/>
      <c r="G12" s="27"/>
      <c r="H12" s="123"/>
      <c r="J12" s="143" t="s">
        <v>274</v>
      </c>
      <c r="K12" s="384"/>
      <c r="L12" s="146" t="s">
        <v>282</v>
      </c>
      <c r="N12" s="136">
        <f>MAX('08'!N40,'09'!N42,'10'!N42,'11'!N42,'12'!N42,'13'!N42,'14'!N42,'15'!N42,'16'!N42)</f>
        <v>82</v>
      </c>
      <c r="O12" s="360">
        <f>N12/G37</f>
        <v>2.7767817296160264</v>
      </c>
      <c r="Q12" s="73" t="s">
        <v>524</v>
      </c>
      <c r="R12" s="262">
        <v>40074</v>
      </c>
      <c r="S12" s="263">
        <f>S11/R12</f>
        <v>1.9058594100913311</v>
      </c>
      <c r="U12" s="301">
        <v>0.29652777777777778</v>
      </c>
    </row>
    <row r="13" spans="1:21" x14ac:dyDescent="0.2">
      <c r="A13" s="317">
        <f ca="1">TIME(E16+1,F16,G16)</f>
        <v>0.51535879629629633</v>
      </c>
      <c r="B13" s="27" t="s">
        <v>135</v>
      </c>
      <c r="C13" s="27"/>
      <c r="D13" s="27"/>
      <c r="E13" s="27"/>
      <c r="F13" s="27"/>
      <c r="G13" s="27"/>
      <c r="H13" s="123"/>
      <c r="J13" s="144" t="s">
        <v>275</v>
      </c>
      <c r="K13" s="385"/>
      <c r="L13" s="147" t="s">
        <v>282</v>
      </c>
      <c r="N13" s="451" t="s">
        <v>754</v>
      </c>
      <c r="O13" s="452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2">
        <f>U11-U12</f>
        <v>7.1527777777777801E-2</v>
      </c>
    </row>
    <row r="14" spans="1:21" x14ac:dyDescent="0.2">
      <c r="A14" s="317">
        <f ca="1">TIME(E16+2,F16,G16)</f>
        <v>0.55702546296296296</v>
      </c>
      <c r="B14" s="27" t="s">
        <v>136</v>
      </c>
      <c r="C14" s="27"/>
      <c r="D14" s="27"/>
      <c r="E14" s="27"/>
      <c r="F14" s="27"/>
      <c r="G14" s="27"/>
      <c r="H14" s="123"/>
      <c r="J14" s="143" t="s">
        <v>276</v>
      </c>
      <c r="K14" s="384"/>
      <c r="L14" s="146" t="s">
        <v>282</v>
      </c>
      <c r="N14" s="361">
        <f>MAX('08'!N41,'09'!N43,'10'!N43,'11'!N43,'12'!N43,'13'!N43,'14'!N43,'15'!N43,'16'!N43)</f>
        <v>18</v>
      </c>
      <c r="O14" s="362">
        <f>N14/G37</f>
        <v>0.60953745284254235</v>
      </c>
      <c r="Q14" s="259" t="s">
        <v>518</v>
      </c>
      <c r="R14" s="261"/>
      <c r="S14" s="260">
        <v>15000</v>
      </c>
    </row>
    <row r="15" spans="1:21" ht="15.75" x14ac:dyDescent="0.25">
      <c r="A15" s="316">
        <f ca="1">(B18-G18)*4</f>
        <v>0.96830717882859574</v>
      </c>
      <c r="B15" s="27" t="s">
        <v>137</v>
      </c>
      <c r="C15" s="27"/>
      <c r="D15" s="27">
        <f>(A9/60+A8)/60+A7</f>
        <v>9.2263888888888896</v>
      </c>
      <c r="E15" s="27" t="s">
        <v>138</v>
      </c>
      <c r="F15" s="27"/>
      <c r="G15" s="27"/>
      <c r="H15" s="123"/>
      <c r="J15" s="144" t="s">
        <v>277</v>
      </c>
      <c r="K15" s="385"/>
      <c r="L15" s="147" t="s">
        <v>282</v>
      </c>
      <c r="N15" s="170"/>
      <c r="O15" s="130"/>
      <c r="Q15" s="259" t="s">
        <v>519</v>
      </c>
      <c r="R15" s="261"/>
      <c r="S15" s="260">
        <v>50000</v>
      </c>
      <c r="U15" s="306" t="s">
        <v>610</v>
      </c>
    </row>
    <row r="16" spans="1:21" ht="15.75" x14ac:dyDescent="0.25">
      <c r="A16" s="114" t="s">
        <v>139</v>
      </c>
      <c r="B16" s="27"/>
      <c r="C16" s="27" t="s">
        <v>140</v>
      </c>
      <c r="D16" s="129">
        <f ca="1">(180-D15)*4-A15</f>
        <v>682.12613726561585</v>
      </c>
      <c r="E16" s="130">
        <f ca="1">INT(D16/60)</f>
        <v>11</v>
      </c>
      <c r="F16" s="130">
        <f ca="1">INT((D16/60-E16)*60)</f>
        <v>22</v>
      </c>
      <c r="G16" s="27">
        <f ca="1">(D16-E16*60-F16)*60</f>
        <v>7.5682359369511687</v>
      </c>
      <c r="H16" s="123"/>
      <c r="J16" s="143" t="s">
        <v>278</v>
      </c>
      <c r="K16" s="384"/>
      <c r="L16" s="146" t="s">
        <v>282</v>
      </c>
      <c r="N16" s="449" t="s">
        <v>755</v>
      </c>
      <c r="O16" s="450"/>
      <c r="Q16" s="259" t="s">
        <v>520</v>
      </c>
      <c r="R16" s="261"/>
      <c r="S16" s="260">
        <v>80000</v>
      </c>
      <c r="U16" s="304">
        <v>1210</v>
      </c>
    </row>
    <row r="17" spans="1:22" x14ac:dyDescent="0.2">
      <c r="A17" s="131" t="s">
        <v>141</v>
      </c>
      <c r="B17" s="132" t="s">
        <v>142</v>
      </c>
      <c r="C17" s="132" t="s">
        <v>143</v>
      </c>
      <c r="D17" s="132" t="s">
        <v>144</v>
      </c>
      <c r="E17" s="132" t="s">
        <v>145</v>
      </c>
      <c r="F17" s="132" t="s">
        <v>146</v>
      </c>
      <c r="G17" s="132" t="s">
        <v>147</v>
      </c>
      <c r="H17" s="123"/>
      <c r="J17" s="145" t="s">
        <v>279</v>
      </c>
      <c r="K17" s="386"/>
      <c r="L17" s="148" t="s">
        <v>282</v>
      </c>
      <c r="N17" s="355" t="s">
        <v>243</v>
      </c>
      <c r="O17" s="356" t="s">
        <v>2</v>
      </c>
      <c r="Q17" s="259" t="s">
        <v>521</v>
      </c>
      <c r="R17" s="261"/>
      <c r="S17" s="260">
        <v>500000</v>
      </c>
      <c r="U17" s="304">
        <v>1680</v>
      </c>
    </row>
    <row r="18" spans="1:22" x14ac:dyDescent="0.2">
      <c r="A18" s="133">
        <f ca="1">280.46+0.9856474*(A10-36526)</f>
        <v>7588.0498235999994</v>
      </c>
      <c r="B18" s="134">
        <f ca="1">A18-(INT(A18/360))*360</f>
        <v>28.049823599999399</v>
      </c>
      <c r="C18" s="134">
        <f ca="1">357.528+0.9856003*(A10-36526)</f>
        <v>7664.7686242</v>
      </c>
      <c r="D18" s="134">
        <f ca="1">C18-(INT(C18/360))*360</f>
        <v>104.76862419999998</v>
      </c>
      <c r="E18" s="134">
        <f ca="1">B18+1.915*SIN(D18*PI()/180)+0.02*SIN(D18*PI()/90)</f>
        <v>29.891698205550451</v>
      </c>
      <c r="F18" s="134">
        <f ca="1">TAN((23.439-0.0000004*(A10-36526))*PI()/360)</f>
        <v>0.20741801125698614</v>
      </c>
      <c r="G18" s="134">
        <f ca="1">E18-(POWER(F18,2))*(SIN(E18*PI()/90))*180/PI()+(POWER(F18,4))*(SIN(E18*PI()/45))*90/PI()</f>
        <v>27.807746805292251</v>
      </c>
      <c r="H18" s="135"/>
      <c r="J18" s="345" t="s">
        <v>280</v>
      </c>
      <c r="K18" s="344">
        <f>K5-K4+K7-K6+K9-K8+K11-K10+K13-K12+K15-K14+K17-K16</f>
        <v>1475</v>
      </c>
      <c r="L18" s="346" t="s">
        <v>282</v>
      </c>
      <c r="N18" s="363">
        <f>S4/12</f>
        <v>676.15749999999991</v>
      </c>
      <c r="O18" s="204">
        <f>S5/12</f>
        <v>7438.583333333333</v>
      </c>
      <c r="Q18" s="259" t="s">
        <v>522</v>
      </c>
      <c r="R18" s="261"/>
      <c r="S18" s="260">
        <v>10000000</v>
      </c>
      <c r="U18" s="305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4"/>
      <c r="K19" s="365"/>
      <c r="L19" s="364"/>
      <c r="N19" s="202"/>
      <c r="O19" s="202"/>
      <c r="Q19" s="282" t="s">
        <v>523</v>
      </c>
      <c r="R19" s="283"/>
      <c r="S19" s="284" t="s">
        <v>580</v>
      </c>
    </row>
    <row r="20" spans="1:22" ht="15.75" x14ac:dyDescent="0.25">
      <c r="U20" s="306" t="s">
        <v>818</v>
      </c>
    </row>
    <row r="21" spans="1:22" ht="15.75" x14ac:dyDescent="0.25">
      <c r="A21" s="445" t="s">
        <v>445</v>
      </c>
      <c r="B21" s="446"/>
      <c r="C21" s="446"/>
      <c r="D21" s="446"/>
      <c r="E21" s="446"/>
      <c r="F21" s="446"/>
      <c r="G21" s="446"/>
      <c r="H21" s="447"/>
      <c r="J21" s="445" t="s">
        <v>566</v>
      </c>
      <c r="K21" s="446"/>
      <c r="L21" s="446"/>
      <c r="M21" s="446"/>
      <c r="N21" s="446"/>
      <c r="O21" s="447"/>
      <c r="Q21" s="445" t="s">
        <v>377</v>
      </c>
      <c r="R21" s="446"/>
      <c r="S21" s="447"/>
      <c r="U21" s="310">
        <v>3.06</v>
      </c>
    </row>
    <row r="22" spans="1:22" x14ac:dyDescent="0.2">
      <c r="A22" s="136"/>
      <c r="B22" s="137"/>
      <c r="C22" s="138"/>
      <c r="D22" s="130" t="s">
        <v>238</v>
      </c>
      <c r="E22" s="137">
        <v>4.1666666666666664E-2</v>
      </c>
      <c r="F22" s="27"/>
      <c r="G22" s="27"/>
      <c r="H22" s="123"/>
      <c r="J22" s="114" t="s">
        <v>296</v>
      </c>
      <c r="K22" s="209" t="s">
        <v>297</v>
      </c>
      <c r="L22" s="208" t="s">
        <v>298</v>
      </c>
      <c r="M22" s="208" t="s">
        <v>299</v>
      </c>
      <c r="N22" s="208" t="s">
        <v>397</v>
      </c>
      <c r="O22" s="167" t="s">
        <v>761</v>
      </c>
      <c r="Q22" s="190" t="s">
        <v>375</v>
      </c>
      <c r="R22" s="191" t="s">
        <v>376</v>
      </c>
      <c r="S22" s="192" t="s">
        <v>312</v>
      </c>
      <c r="U22" s="310">
        <v>1.54</v>
      </c>
    </row>
    <row r="23" spans="1:22" x14ac:dyDescent="0.2">
      <c r="A23" s="328" t="s">
        <v>0</v>
      </c>
      <c r="B23" s="330" t="s">
        <v>239</v>
      </c>
      <c r="C23" s="288" t="s">
        <v>242</v>
      </c>
      <c r="D23" s="130" t="s">
        <v>244</v>
      </c>
      <c r="E23" s="137" t="s">
        <v>240</v>
      </c>
      <c r="F23" s="27" t="s">
        <v>786</v>
      </c>
      <c r="G23" s="27" t="s">
        <v>787</v>
      </c>
      <c r="H23" s="123"/>
      <c r="J23" s="168">
        <v>1</v>
      </c>
      <c r="K23" s="27" t="s">
        <v>94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300</v>
      </c>
      <c r="Q23" s="131"/>
      <c r="R23" s="132"/>
      <c r="S23" s="193"/>
      <c r="U23" s="281">
        <f>U21-U22</f>
        <v>1.52</v>
      </c>
    </row>
    <row r="24" spans="1:22" x14ac:dyDescent="0.2">
      <c r="A24" s="328">
        <v>4.6180555555555558E-2</v>
      </c>
      <c r="B24" s="170">
        <v>15</v>
      </c>
      <c r="C24" s="288">
        <f>B24*E22/A24</f>
        <v>13.533834586466165</v>
      </c>
      <c r="D24" s="130">
        <v>80</v>
      </c>
      <c r="E24" s="137">
        <f>B24/D24*E22</f>
        <v>7.8125E-3</v>
      </c>
      <c r="F24" s="170">
        <v>20</v>
      </c>
      <c r="G24" s="137">
        <f>(A24*F24)/B24</f>
        <v>6.157407407407408E-2</v>
      </c>
      <c r="H24" s="123"/>
      <c r="J24" s="168">
        <v>2</v>
      </c>
      <c r="K24" s="27" t="s">
        <v>97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300</v>
      </c>
      <c r="Q24" s="194">
        <f ca="1">TODAY()</f>
        <v>43940</v>
      </c>
      <c r="R24" s="195">
        <v>40350</v>
      </c>
      <c r="S24" s="196">
        <f ca="1">R24+(R24-Q24)</f>
        <v>36760</v>
      </c>
    </row>
    <row r="25" spans="1:22" ht="15.75" x14ac:dyDescent="0.25">
      <c r="A25" s="328">
        <v>0.19583333333333333</v>
      </c>
      <c r="B25" s="170">
        <v>501</v>
      </c>
      <c r="C25" s="288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98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300</v>
      </c>
      <c r="U25" s="306" t="s">
        <v>609</v>
      </c>
    </row>
    <row r="26" spans="1:22" ht="15.75" x14ac:dyDescent="0.25">
      <c r="A26" s="328">
        <v>0.28819444444444448</v>
      </c>
      <c r="B26" s="170">
        <v>526</v>
      </c>
      <c r="C26" s="288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99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301</v>
      </c>
      <c r="Q26" s="445" t="s">
        <v>539</v>
      </c>
      <c r="R26" s="446"/>
      <c r="S26" s="447"/>
      <c r="U26" s="310">
        <v>12</v>
      </c>
    </row>
    <row r="27" spans="1:22" x14ac:dyDescent="0.2">
      <c r="A27" s="329">
        <v>3.4374999999999996E-2</v>
      </c>
      <c r="B27" s="174">
        <v>20</v>
      </c>
      <c r="C27" s="290">
        <f>B27*E22/A27</f>
        <v>24.242424242424242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100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301</v>
      </c>
      <c r="Q27" s="199" t="s">
        <v>243</v>
      </c>
      <c r="R27" s="128" t="s">
        <v>2</v>
      </c>
      <c r="S27" s="269" t="s">
        <v>535</v>
      </c>
      <c r="U27" s="310">
        <v>12.3</v>
      </c>
    </row>
    <row r="28" spans="1:22" ht="15" x14ac:dyDescent="0.25">
      <c r="A28" s="285" t="s">
        <v>239</v>
      </c>
      <c r="B28" s="289" t="s">
        <v>242</v>
      </c>
      <c r="C28" s="292" t="s">
        <v>0</v>
      </c>
      <c r="D28" s="287"/>
      <c r="E28" s="286" t="s">
        <v>0</v>
      </c>
      <c r="F28" s="279" t="s">
        <v>242</v>
      </c>
      <c r="G28" s="279" t="s">
        <v>239</v>
      </c>
      <c r="H28" s="280"/>
      <c r="J28" s="168">
        <v>6</v>
      </c>
      <c r="K28" s="27" t="s">
        <v>101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301</v>
      </c>
      <c r="Q28" s="275">
        <v>3.4</v>
      </c>
      <c r="R28" s="276">
        <v>230</v>
      </c>
      <c r="S28" s="277">
        <f>R28/(Q28*1000)</f>
        <v>6.7647058823529407E-2</v>
      </c>
      <c r="U28" s="281">
        <f>(U26+U27)/2</f>
        <v>12.15</v>
      </c>
    </row>
    <row r="29" spans="1:22" x14ac:dyDescent="0.2">
      <c r="A29" s="152">
        <v>50.4</v>
      </c>
      <c r="B29" s="288">
        <v>23</v>
      </c>
      <c r="C29" s="291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102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301</v>
      </c>
      <c r="Q29" s="272">
        <v>14.7</v>
      </c>
      <c r="R29" s="24" t="s">
        <v>538</v>
      </c>
      <c r="S29" s="273">
        <v>7.2999999999999995E-2</v>
      </c>
    </row>
    <row r="30" spans="1:22" ht="15.75" x14ac:dyDescent="0.25">
      <c r="A30" s="153">
        <v>25.6</v>
      </c>
      <c r="B30" s="290">
        <v>12</v>
      </c>
      <c r="C30" s="293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103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301</v>
      </c>
      <c r="Q30" s="272">
        <v>12</v>
      </c>
      <c r="R30" s="24">
        <v>1</v>
      </c>
      <c r="S30" s="273">
        <v>6.7000000000000004E-2</v>
      </c>
      <c r="U30" s="306" t="s">
        <v>647</v>
      </c>
    </row>
    <row r="31" spans="1:22" x14ac:dyDescent="0.2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104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301</v>
      </c>
      <c r="Q31" s="272">
        <v>9.1999999999999993</v>
      </c>
      <c r="R31" s="24">
        <v>2</v>
      </c>
      <c r="S31" s="273">
        <v>5.2999999999999999E-2</v>
      </c>
      <c r="U31" s="318">
        <v>43793</v>
      </c>
      <c r="V31" s="198" t="s">
        <v>955</v>
      </c>
    </row>
    <row r="32" spans="1:22" ht="15.75" x14ac:dyDescent="0.25">
      <c r="A32" s="445" t="s">
        <v>540</v>
      </c>
      <c r="B32" s="446"/>
      <c r="C32" s="446"/>
      <c r="D32" s="446"/>
      <c r="E32" s="446"/>
      <c r="F32" s="446"/>
      <c r="G32" s="446"/>
      <c r="H32" s="447"/>
      <c r="J32" s="168">
        <v>10</v>
      </c>
      <c r="K32" s="27" t="s">
        <v>105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301</v>
      </c>
      <c r="Q32" s="272">
        <v>3.2</v>
      </c>
      <c r="R32" s="24">
        <v>3</v>
      </c>
      <c r="S32" s="273">
        <v>5.0999999999999997E-2</v>
      </c>
      <c r="U32" s="319">
        <v>43919</v>
      </c>
      <c r="V32" s="468">
        <f>DATE(YEAR(U32),MONTH(U32)+8,DAY(U32))</f>
        <v>44164</v>
      </c>
    </row>
    <row r="33" spans="1:21" x14ac:dyDescent="0.2">
      <c r="A33" s="199" t="s">
        <v>0</v>
      </c>
      <c r="B33" s="448">
        <f>(F33/'09'!C39)*'09'!D39</f>
        <v>8.1527777777777768</v>
      </c>
      <c r="C33" s="448"/>
      <c r="D33" s="448"/>
      <c r="E33" s="128" t="s">
        <v>243</v>
      </c>
      <c r="F33" s="294">
        <f>'09'!AV35+'10'!AV35+'11'!AV35+'12'!AV35+'13'!AV35+'14'!AV35+'15'!AV35+'16'!AV35+'17'!AV35+'18'!AV35</f>
        <v>4696</v>
      </c>
      <c r="G33" s="62" t="s">
        <v>242</v>
      </c>
      <c r="H33" s="295">
        <f>'09'!C39</f>
        <v>24</v>
      </c>
      <c r="J33" s="168">
        <v>11</v>
      </c>
      <c r="K33" s="27" t="s">
        <v>106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300</v>
      </c>
      <c r="Q33" s="272">
        <v>1</v>
      </c>
      <c r="R33" s="24">
        <v>4</v>
      </c>
      <c r="S33" s="273">
        <v>4.2000000000000003E-2</v>
      </c>
      <c r="U33" s="381"/>
    </row>
    <row r="34" spans="1:21" ht="15.75" x14ac:dyDescent="0.25">
      <c r="A34" s="296" t="s">
        <v>583</v>
      </c>
      <c r="B34" s="297"/>
      <c r="C34" s="297"/>
      <c r="D34" s="297">
        <v>886</v>
      </c>
      <c r="E34" s="298" t="s">
        <v>243</v>
      </c>
      <c r="F34" s="298" t="s">
        <v>582</v>
      </c>
      <c r="G34" s="299">
        <f>F33/D34</f>
        <v>5.3002257336343117</v>
      </c>
      <c r="H34" s="300" t="s">
        <v>581</v>
      </c>
      <c r="J34" s="169">
        <v>12</v>
      </c>
      <c r="K34" s="141" t="s">
        <v>107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300</v>
      </c>
      <c r="Q34" s="442"/>
      <c r="R34" s="443"/>
      <c r="S34" s="444"/>
      <c r="U34" s="306" t="s">
        <v>825</v>
      </c>
    </row>
    <row r="35" spans="1:21" x14ac:dyDescent="0.2">
      <c r="U35" s="310">
        <v>0.5</v>
      </c>
    </row>
    <row r="36" spans="1:21" ht="15.75" x14ac:dyDescent="0.25">
      <c r="A36" s="445" t="s">
        <v>752</v>
      </c>
      <c r="B36" s="446"/>
      <c r="C36" s="446"/>
      <c r="D36" s="446"/>
      <c r="E36" s="446"/>
      <c r="F36" s="446"/>
      <c r="G36" s="446"/>
      <c r="H36" s="447"/>
      <c r="J36" s="445" t="s">
        <v>848</v>
      </c>
      <c r="K36" s="446"/>
      <c r="L36" s="446"/>
      <c r="M36" s="447"/>
      <c r="U36" s="310">
        <v>10</v>
      </c>
    </row>
    <row r="37" spans="1:21" ht="15" x14ac:dyDescent="0.25">
      <c r="A37" s="199" t="s">
        <v>751</v>
      </c>
      <c r="B37" s="27"/>
      <c r="C37" s="27"/>
      <c r="D37" s="27"/>
      <c r="E37" s="27"/>
      <c r="F37" s="27"/>
      <c r="G37" s="27">
        <v>29.530588999999999</v>
      </c>
      <c r="H37" s="247" t="s">
        <v>753</v>
      </c>
      <c r="J37" s="114" t="s">
        <v>243</v>
      </c>
      <c r="K37" s="128" t="s">
        <v>846</v>
      </c>
      <c r="L37" s="128" t="s">
        <v>847</v>
      </c>
      <c r="M37" s="269" t="s">
        <v>22</v>
      </c>
      <c r="U37" s="382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3">
        <f>IFERROR((L38-K38)/(J38*1000),0)</f>
        <v>0.13933333333333334</v>
      </c>
      <c r="U38" s="310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3">
        <f t="shared" ref="M39:M40" si="2">IFERROR((L39-K39)/(J39*1000),0)</f>
        <v>5.8749999999999997E-2</v>
      </c>
      <c r="U39" s="383">
        <f>U37+U38</f>
        <v>19.005000000000003</v>
      </c>
    </row>
    <row r="40" spans="1:21" x14ac:dyDescent="0.2">
      <c r="A40" s="357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90">
        <f t="shared" si="2"/>
        <v>0.11727272727272728</v>
      </c>
    </row>
  </sheetData>
  <sortState ref="A34:K47">
    <sortCondition ref="D34:D47"/>
  </sortState>
  <mergeCells count="19"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</mergeCells>
  <conditionalFormatting sqref="L23:L34">
    <cfRule type="expression" dxfId="35" priority="66">
      <formula>J23=MONTH(NOW())</formula>
    </cfRule>
  </conditionalFormatting>
  <conditionalFormatting sqref="M23:M34">
    <cfRule type="expression" dxfId="34" priority="65">
      <formula>J23=MONTH(NOW())</formula>
    </cfRule>
  </conditionalFormatting>
  <conditionalFormatting sqref="N23:N34">
    <cfRule type="cellIs" dxfId="33" priority="34" operator="greaterThan">
      <formula>0.5</formula>
    </cfRule>
    <cfRule type="expression" dxfId="32" priority="35">
      <formula>J23=MONTH(NOW())</formula>
    </cfRule>
  </conditionalFormatting>
  <conditionalFormatting sqref="Q14:S14">
    <cfRule type="expression" dxfId="31" priority="28">
      <formula>AND($S$14&gt;=$S$13,$S$13&lt;50000)</formula>
    </cfRule>
  </conditionalFormatting>
  <conditionalFormatting sqref="Q15:S15">
    <cfRule type="expression" dxfId="30" priority="27">
      <formula>AND($S$15&gt;=$S$13,$S$13&lt;80000)</formula>
    </cfRule>
  </conditionalFormatting>
  <conditionalFormatting sqref="Q16:S16">
    <cfRule type="expression" dxfId="29" priority="26">
      <formula>AND($S$15&lt;$S$13,$S$16&gt;=$S$13)</formula>
    </cfRule>
  </conditionalFormatting>
  <conditionalFormatting sqref="Q17:S17">
    <cfRule type="expression" dxfId="28" priority="25">
      <formula>AND($S$16&lt;$S$13,$S$18&lt;$S$13)</formula>
    </cfRule>
  </conditionalFormatting>
  <conditionalFormatting sqref="Q18:S18">
    <cfRule type="expression" dxfId="27" priority="23">
      <formula>AND($S$17&lt;$S$13,10000000&gt;$S$13)</formula>
    </cfRule>
  </conditionalFormatting>
  <conditionalFormatting sqref="Q19:S19">
    <cfRule type="expression" dxfId="26" priority="22">
      <formula>$S$13&gt;=10000000</formula>
    </cfRule>
  </conditionalFormatting>
  <conditionalFormatting sqref="S12">
    <cfRule type="cellIs" dxfId="25" priority="19" stopIfTrue="1" operator="between">
      <formula>0</formula>
      <formula>0.999999</formula>
    </cfRule>
    <cfRule type="cellIs" dxfId="24" priority="20" stopIfTrue="1" operator="between">
      <formula>1</formula>
      <formula>1.999999</formula>
    </cfRule>
    <cfRule type="cellIs" dxfId="23" priority="21" stopIfTrue="1" operator="between">
      <formula>2</formula>
      <formula>9999.99</formula>
    </cfRule>
  </conditionalFormatting>
  <conditionalFormatting sqref="F4">
    <cfRule type="expression" dxfId="22" priority="8">
      <formula>AND(MONTH(NOW())&gt;3,MONTH(NOW())&lt;11)</formula>
    </cfRule>
  </conditionalFormatting>
  <conditionalFormatting sqref="D4">
    <cfRule type="expression" dxfId="21" priority="7">
      <formula>"ODER(MONAT(JETZT())&lt;4;MONAT(JETZT())&gt;10)"</formula>
    </cfRule>
  </conditionalFormatting>
  <conditionalFormatting sqref="U32:U33">
    <cfRule type="expression" dxfId="20" priority="1">
      <formula>#REF!&lt; TODAY()</formula>
    </cfRule>
  </conditionalFormatting>
  <conditionalFormatting sqref="A13 E4">
    <cfRule type="expression" dxfId="19" priority="660">
      <formula>AND($U$31&lt;=NOW(),$U$32&gt;=NOW())</formula>
    </cfRule>
  </conditionalFormatting>
  <conditionalFormatting sqref="A14 G4">
    <cfRule type="expression" dxfId="18" priority="662">
      <formula>NOT(AND($U$31&lt;=NOW(),$U$32&gt;=NOW()))</formula>
    </cfRule>
  </conditionalFormatting>
  <hyperlinks>
    <hyperlink ref="E5" r:id="rId1" tooltip="Normalstartpunkt für Touren ohne Anfahrt"/>
    <hyperlink ref="O22" r:id="rId2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W48"/>
  <sheetViews>
    <sheetView workbookViewId="0">
      <selection activeCell="V33" sqref="V33:W33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1" t="s">
        <v>513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</row>
    <row r="3" spans="1:23" s="50" customFormat="1" x14ac:dyDescent="0.2">
      <c r="A3" s="341" t="s">
        <v>292</v>
      </c>
      <c r="B3" s="337" t="s">
        <v>855</v>
      </c>
      <c r="C3" s="338"/>
      <c r="D3" s="337" t="s">
        <v>695</v>
      </c>
      <c r="E3" s="338" t="s">
        <v>696</v>
      </c>
      <c r="F3" s="337" t="s">
        <v>697</v>
      </c>
      <c r="G3" s="338" t="s">
        <v>698</v>
      </c>
      <c r="H3" s="337" t="s">
        <v>699</v>
      </c>
      <c r="I3" s="338" t="s">
        <v>700</v>
      </c>
      <c r="J3" s="337" t="s">
        <v>694</v>
      </c>
      <c r="K3" s="338"/>
      <c r="L3" s="337" t="s">
        <v>804</v>
      </c>
      <c r="M3" s="338" t="s">
        <v>805</v>
      </c>
      <c r="N3" s="337" t="s">
        <v>701</v>
      </c>
      <c r="O3" s="338" t="s">
        <v>702</v>
      </c>
      <c r="P3" s="337" t="s">
        <v>611</v>
      </c>
      <c r="Q3" s="338" t="s">
        <v>708</v>
      </c>
      <c r="R3" s="337" t="s">
        <v>53</v>
      </c>
      <c r="S3" s="339"/>
      <c r="T3" s="337" t="s">
        <v>718</v>
      </c>
      <c r="U3" s="339" t="s">
        <v>719</v>
      </c>
      <c r="V3" s="337" t="s">
        <v>872</v>
      </c>
      <c r="W3" s="339"/>
    </row>
    <row r="4" spans="1:23" x14ac:dyDescent="0.2">
      <c r="A4" s="342" t="s">
        <v>706</v>
      </c>
      <c r="B4" s="333">
        <v>2.6</v>
      </c>
      <c r="C4" s="334">
        <v>70</v>
      </c>
      <c r="D4" s="333">
        <v>3.35</v>
      </c>
      <c r="E4" s="334">
        <v>20</v>
      </c>
      <c r="F4" s="333">
        <v>0.7</v>
      </c>
      <c r="G4" s="334">
        <v>30</v>
      </c>
      <c r="H4" s="333">
        <v>1.06</v>
      </c>
      <c r="I4" s="334">
        <v>65</v>
      </c>
      <c r="J4" s="333">
        <v>2.9</v>
      </c>
      <c r="K4" s="334">
        <v>15</v>
      </c>
      <c r="L4" s="333">
        <v>2</v>
      </c>
      <c r="M4" s="334">
        <v>3</v>
      </c>
      <c r="N4" s="333">
        <v>0.56999999999999995</v>
      </c>
      <c r="O4" s="334">
        <v>5</v>
      </c>
      <c r="P4" s="333">
        <v>1.87</v>
      </c>
      <c r="Q4" s="334">
        <v>25</v>
      </c>
      <c r="R4" s="333">
        <v>5.3</v>
      </c>
      <c r="S4" s="335">
        <v>67</v>
      </c>
      <c r="T4" s="333">
        <v>4.12</v>
      </c>
      <c r="U4" s="334">
        <v>25</v>
      </c>
      <c r="V4" s="333">
        <v>2.15</v>
      </c>
      <c r="W4" s="334">
        <v>5</v>
      </c>
    </row>
    <row r="5" spans="1:23" x14ac:dyDescent="0.2">
      <c r="A5" s="323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8.6999999999999993</v>
      </c>
      <c r="K5" s="249">
        <f t="shared" si="0"/>
        <v>45</v>
      </c>
      <c r="L5" s="174">
        <f t="shared" si="0"/>
        <v>6</v>
      </c>
      <c r="M5" s="249">
        <f t="shared" si="0"/>
        <v>9</v>
      </c>
      <c r="N5" s="174">
        <f t="shared" si="0"/>
        <v>1.71</v>
      </c>
      <c r="O5" s="249">
        <f t="shared" si="0"/>
        <v>15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6.4499999999999993</v>
      </c>
      <c r="W5" s="249">
        <f t="shared" si="0"/>
        <v>15</v>
      </c>
    </row>
    <row r="7" spans="1:23" x14ac:dyDescent="0.2">
      <c r="A7" s="258" t="s">
        <v>819</v>
      </c>
      <c r="B7" s="270" t="s">
        <v>243</v>
      </c>
      <c r="C7" s="271" t="s">
        <v>2</v>
      </c>
      <c r="E7" s="258" t="s">
        <v>621</v>
      </c>
      <c r="F7" s="379" t="s">
        <v>243</v>
      </c>
      <c r="G7" s="380" t="s">
        <v>2</v>
      </c>
      <c r="I7" s="258" t="s">
        <v>730</v>
      </c>
      <c r="J7" s="325" t="s">
        <v>243</v>
      </c>
      <c r="K7" s="326" t="s">
        <v>2</v>
      </c>
      <c r="M7" s="351" t="s">
        <v>633</v>
      </c>
      <c r="N7" s="349" t="s">
        <v>243</v>
      </c>
      <c r="O7" s="349" t="s">
        <v>2</v>
      </c>
      <c r="P7" s="349"/>
      <c r="Q7" s="350"/>
      <c r="S7" s="463" t="s">
        <v>709</v>
      </c>
      <c r="T7" s="464"/>
      <c r="U7" s="464"/>
      <c r="V7" s="464"/>
      <c r="W7" s="465"/>
    </row>
    <row r="8" spans="1:23" x14ac:dyDescent="0.2">
      <c r="A8" s="71" t="s">
        <v>839</v>
      </c>
      <c r="B8" s="170">
        <v>11.04</v>
      </c>
      <c r="C8" s="248">
        <v>50</v>
      </c>
      <c r="E8" s="71" t="s">
        <v>879</v>
      </c>
      <c r="F8" s="170">
        <v>3</v>
      </c>
      <c r="G8" s="248">
        <v>35</v>
      </c>
      <c r="H8" s="130"/>
      <c r="I8" s="71" t="s">
        <v>659</v>
      </c>
      <c r="J8" s="170">
        <v>0.61</v>
      </c>
      <c r="K8" s="248">
        <v>5</v>
      </c>
      <c r="M8" s="71" t="s">
        <v>632</v>
      </c>
      <c r="N8" s="170">
        <v>0.75</v>
      </c>
      <c r="O8" s="27">
        <v>1</v>
      </c>
      <c r="P8" s="312">
        <f t="shared" ref="P8:Q14" si="1">N8*$A$5</f>
        <v>2.25</v>
      </c>
      <c r="Q8" s="248">
        <f t="shared" si="1"/>
        <v>3</v>
      </c>
      <c r="S8" s="71" t="s">
        <v>703</v>
      </c>
      <c r="T8" s="170">
        <v>3.6</v>
      </c>
      <c r="U8" s="27">
        <v>40</v>
      </c>
      <c r="V8" s="312">
        <f t="shared" ref="V8:W14" si="2">T8*$A$5</f>
        <v>10.8</v>
      </c>
      <c r="W8" s="248">
        <f t="shared" si="2"/>
        <v>120</v>
      </c>
    </row>
    <row r="9" spans="1:23" x14ac:dyDescent="0.2">
      <c r="A9" s="71" t="s">
        <v>612</v>
      </c>
      <c r="B9" s="170">
        <v>11.2</v>
      </c>
      <c r="C9" s="248">
        <v>90</v>
      </c>
      <c r="E9" s="71" t="s">
        <v>880</v>
      </c>
      <c r="F9" s="170">
        <v>3</v>
      </c>
      <c r="G9" s="248">
        <v>37</v>
      </c>
      <c r="H9" s="130"/>
      <c r="I9" s="71" t="s">
        <v>622</v>
      </c>
      <c r="J9" s="170">
        <v>0.62</v>
      </c>
      <c r="K9" s="248">
        <v>1</v>
      </c>
      <c r="M9" s="71" t="s">
        <v>550</v>
      </c>
      <c r="N9" s="170">
        <v>1.5</v>
      </c>
      <c r="O9" s="27">
        <v>1</v>
      </c>
      <c r="P9" s="313">
        <f t="shared" si="1"/>
        <v>4.5</v>
      </c>
      <c r="Q9" s="248">
        <f t="shared" si="1"/>
        <v>3</v>
      </c>
      <c r="S9" s="71" t="s">
        <v>704</v>
      </c>
      <c r="T9" s="170">
        <v>4</v>
      </c>
      <c r="U9" s="27">
        <v>50</v>
      </c>
      <c r="V9" s="313">
        <f t="shared" si="2"/>
        <v>12</v>
      </c>
      <c r="W9" s="248">
        <f t="shared" si="2"/>
        <v>150</v>
      </c>
    </row>
    <row r="10" spans="1:23" x14ac:dyDescent="0.2">
      <c r="A10" s="71" t="s">
        <v>725</v>
      </c>
      <c r="B10" s="170">
        <v>11.3</v>
      </c>
      <c r="C10" s="248">
        <v>60</v>
      </c>
      <c r="E10" s="71" t="s">
        <v>881</v>
      </c>
      <c r="F10" s="170">
        <v>3.17</v>
      </c>
      <c r="G10" s="248">
        <v>15</v>
      </c>
      <c r="H10" s="130"/>
      <c r="I10" s="71" t="s">
        <v>510</v>
      </c>
      <c r="J10" s="170">
        <v>0.64</v>
      </c>
      <c r="K10" s="248">
        <v>5</v>
      </c>
      <c r="M10" s="71" t="s">
        <v>635</v>
      </c>
      <c r="N10" s="170">
        <v>1.88</v>
      </c>
      <c r="O10" s="27">
        <v>7</v>
      </c>
      <c r="P10" s="313">
        <f t="shared" si="1"/>
        <v>5.64</v>
      </c>
      <c r="Q10" s="248">
        <f t="shared" si="1"/>
        <v>21</v>
      </c>
      <c r="S10" s="71" t="s">
        <v>707</v>
      </c>
      <c r="T10" s="170">
        <v>7</v>
      </c>
      <c r="U10" s="27">
        <v>100</v>
      </c>
      <c r="V10" s="313">
        <f t="shared" si="2"/>
        <v>21</v>
      </c>
      <c r="W10" s="248">
        <f t="shared" si="2"/>
        <v>300</v>
      </c>
    </row>
    <row r="11" spans="1:23" x14ac:dyDescent="0.2">
      <c r="A11" s="71" t="s">
        <v>817</v>
      </c>
      <c r="B11" s="170">
        <v>11.6</v>
      </c>
      <c r="C11" s="248">
        <v>45</v>
      </c>
      <c r="E11" s="71" t="s">
        <v>512</v>
      </c>
      <c r="F11" s="170">
        <v>3.24</v>
      </c>
      <c r="G11" s="248">
        <v>18</v>
      </c>
      <c r="H11" s="130"/>
      <c r="I11" s="71" t="s">
        <v>784</v>
      </c>
      <c r="J11" s="170">
        <v>0.66</v>
      </c>
      <c r="K11" s="248">
        <v>10</v>
      </c>
      <c r="M11" s="71" t="s">
        <v>634</v>
      </c>
      <c r="N11" s="170">
        <v>3.17</v>
      </c>
      <c r="O11" s="27">
        <v>20</v>
      </c>
      <c r="P11" s="313">
        <f t="shared" si="1"/>
        <v>9.51</v>
      </c>
      <c r="Q11" s="248">
        <f t="shared" si="1"/>
        <v>60</v>
      </c>
      <c r="S11" s="71" t="s">
        <v>705</v>
      </c>
      <c r="T11" s="170">
        <v>8</v>
      </c>
      <c r="U11" s="27">
        <v>130</v>
      </c>
      <c r="V11" s="313">
        <f t="shared" si="2"/>
        <v>24</v>
      </c>
      <c r="W11" s="248">
        <f t="shared" si="2"/>
        <v>390</v>
      </c>
    </row>
    <row r="12" spans="1:23" x14ac:dyDescent="0.2">
      <c r="A12" s="71" t="s">
        <v>630</v>
      </c>
      <c r="B12" s="170">
        <v>11.6</v>
      </c>
      <c r="C12" s="248">
        <v>150</v>
      </c>
      <c r="E12" s="71" t="s">
        <v>876</v>
      </c>
      <c r="F12" s="170">
        <v>3.32</v>
      </c>
      <c r="G12" s="248">
        <v>30</v>
      </c>
      <c r="H12" s="130"/>
      <c r="I12" s="71" t="s">
        <v>579</v>
      </c>
      <c r="J12" s="170">
        <v>0.7</v>
      </c>
      <c r="K12" s="248">
        <v>5</v>
      </c>
      <c r="M12" s="71" t="s">
        <v>636</v>
      </c>
      <c r="N12" s="170">
        <v>4.21</v>
      </c>
      <c r="O12" s="27">
        <v>25</v>
      </c>
      <c r="P12" s="313">
        <f t="shared" si="1"/>
        <v>12.629999999999999</v>
      </c>
      <c r="Q12" s="248">
        <f t="shared" si="1"/>
        <v>75</v>
      </c>
      <c r="S12" s="71"/>
      <c r="T12" s="170"/>
      <c r="U12" s="27"/>
      <c r="V12" s="313">
        <f t="shared" si="2"/>
        <v>0</v>
      </c>
      <c r="W12" s="248">
        <f t="shared" si="2"/>
        <v>0</v>
      </c>
    </row>
    <row r="13" spans="1:23" x14ac:dyDescent="0.2">
      <c r="A13" s="71" t="s">
        <v>680</v>
      </c>
      <c r="B13" s="170">
        <v>12</v>
      </c>
      <c r="C13" s="248">
        <v>40</v>
      </c>
      <c r="E13" s="71" t="s">
        <v>895</v>
      </c>
      <c r="F13" s="170">
        <v>3.5</v>
      </c>
      <c r="G13" s="248">
        <v>65</v>
      </c>
      <c r="H13" s="130"/>
      <c r="I13" s="71" t="s">
        <v>790</v>
      </c>
      <c r="J13" s="170">
        <v>0.7</v>
      </c>
      <c r="K13" s="248">
        <v>20</v>
      </c>
      <c r="M13" s="71" t="s">
        <v>738</v>
      </c>
      <c r="N13" s="170">
        <v>4.7699999999999996</v>
      </c>
      <c r="O13" s="27">
        <v>45</v>
      </c>
      <c r="P13" s="313">
        <f t="shared" si="1"/>
        <v>14.309999999999999</v>
      </c>
      <c r="Q13" s="248">
        <f t="shared" si="1"/>
        <v>135</v>
      </c>
      <c r="S13" s="71"/>
      <c r="T13" s="170"/>
      <c r="U13" s="27"/>
      <c r="V13" s="313">
        <f t="shared" si="2"/>
        <v>0</v>
      </c>
      <c r="W13" s="248">
        <f t="shared" si="2"/>
        <v>0</v>
      </c>
    </row>
    <row r="14" spans="1:23" x14ac:dyDescent="0.2">
      <c r="A14" s="71" t="s">
        <v>628</v>
      </c>
      <c r="B14" s="170">
        <v>12.2</v>
      </c>
      <c r="C14" s="248">
        <v>85</v>
      </c>
      <c r="E14" s="71" t="s">
        <v>877</v>
      </c>
      <c r="F14" s="170">
        <v>3.8</v>
      </c>
      <c r="G14" s="248">
        <v>4</v>
      </c>
      <c r="H14" s="130"/>
      <c r="I14" s="71" t="s">
        <v>789</v>
      </c>
      <c r="J14" s="170">
        <v>0.73</v>
      </c>
      <c r="K14" s="248">
        <v>3</v>
      </c>
      <c r="M14" s="343" t="s">
        <v>655</v>
      </c>
      <c r="N14" s="174">
        <v>6.25</v>
      </c>
      <c r="O14" s="315">
        <v>40</v>
      </c>
      <c r="P14" s="314">
        <f t="shared" si="1"/>
        <v>18.75</v>
      </c>
      <c r="Q14" s="249">
        <f t="shared" si="1"/>
        <v>120</v>
      </c>
      <c r="S14" s="343"/>
      <c r="T14" s="174"/>
      <c r="U14" s="315"/>
      <c r="V14" s="314">
        <f t="shared" si="2"/>
        <v>0</v>
      </c>
      <c r="W14" s="249">
        <f t="shared" si="2"/>
        <v>0</v>
      </c>
    </row>
    <row r="15" spans="1:23" x14ac:dyDescent="0.2">
      <c r="A15" s="71" t="s">
        <v>562</v>
      </c>
      <c r="B15" s="170">
        <v>12.75</v>
      </c>
      <c r="C15" s="248">
        <v>245</v>
      </c>
      <c r="E15" s="71" t="s">
        <v>639</v>
      </c>
      <c r="F15" s="170">
        <v>3.9</v>
      </c>
      <c r="G15" s="248">
        <v>17</v>
      </c>
      <c r="H15" s="130"/>
      <c r="I15" s="71" t="s">
        <v>823</v>
      </c>
      <c r="J15" s="170">
        <v>0.75</v>
      </c>
      <c r="K15" s="248">
        <v>5</v>
      </c>
    </row>
    <row r="16" spans="1:23" x14ac:dyDescent="0.2">
      <c r="A16" s="71" t="s">
        <v>831</v>
      </c>
      <c r="B16" s="170">
        <v>13.38</v>
      </c>
      <c r="C16" s="248">
        <v>30</v>
      </c>
      <c r="E16" s="71" t="s">
        <v>878</v>
      </c>
      <c r="F16" s="170">
        <v>4</v>
      </c>
      <c r="G16" s="248">
        <v>3</v>
      </c>
      <c r="H16" s="130"/>
      <c r="I16" s="71" t="s">
        <v>653</v>
      </c>
      <c r="J16" s="170">
        <v>0.83</v>
      </c>
      <c r="K16" s="248">
        <v>5</v>
      </c>
      <c r="M16" s="258" t="s">
        <v>731</v>
      </c>
      <c r="N16" s="325" t="s">
        <v>243</v>
      </c>
      <c r="O16" s="326" t="s">
        <v>2</v>
      </c>
      <c r="Q16" s="455" t="s">
        <v>721</v>
      </c>
      <c r="R16" s="456"/>
      <c r="S16" s="336" t="s">
        <v>243</v>
      </c>
      <c r="T16" s="327" t="s">
        <v>2</v>
      </c>
      <c r="V16" s="466" t="s">
        <v>720</v>
      </c>
      <c r="W16" s="467"/>
    </row>
    <row r="17" spans="1:23" x14ac:dyDescent="0.2">
      <c r="A17" s="71" t="s">
        <v>808</v>
      </c>
      <c r="B17" s="170">
        <v>13.66</v>
      </c>
      <c r="C17" s="248">
        <v>100</v>
      </c>
      <c r="E17" s="71" t="s">
        <v>771</v>
      </c>
      <c r="F17" s="170">
        <v>4.04</v>
      </c>
      <c r="G17" s="248">
        <v>15</v>
      </c>
      <c r="H17" s="130"/>
      <c r="I17" s="71" t="s">
        <v>733</v>
      </c>
      <c r="J17" s="170">
        <v>0.85</v>
      </c>
      <c r="K17" s="248">
        <v>65</v>
      </c>
      <c r="M17" s="71" t="s">
        <v>794</v>
      </c>
      <c r="N17" s="170">
        <v>7.0000000000000007E-2</v>
      </c>
      <c r="O17" s="248">
        <v>0</v>
      </c>
      <c r="Q17" s="457" t="s">
        <v>722</v>
      </c>
      <c r="R17" s="458"/>
      <c r="S17" s="170">
        <v>4.8</v>
      </c>
      <c r="T17" s="248">
        <v>135</v>
      </c>
      <c r="V17" s="347" t="s">
        <v>243</v>
      </c>
      <c r="W17" s="348" t="s">
        <v>2</v>
      </c>
    </row>
    <row r="18" spans="1:23" x14ac:dyDescent="0.2">
      <c r="A18" s="71" t="s">
        <v>852</v>
      </c>
      <c r="B18" s="170">
        <v>13.75</v>
      </c>
      <c r="C18" s="248">
        <v>140</v>
      </c>
      <c r="E18" s="71" t="s">
        <v>768</v>
      </c>
      <c r="F18" s="170">
        <v>4.04</v>
      </c>
      <c r="G18" s="248">
        <v>140</v>
      </c>
      <c r="H18" s="130"/>
      <c r="I18" s="71" t="s">
        <v>902</v>
      </c>
      <c r="J18" s="170">
        <v>0.86</v>
      </c>
      <c r="K18" s="248">
        <v>5</v>
      </c>
      <c r="M18" s="71" t="s">
        <v>564</v>
      </c>
      <c r="N18" s="170">
        <v>0.15</v>
      </c>
      <c r="O18" s="248">
        <v>0</v>
      </c>
      <c r="Q18" s="457" t="s">
        <v>732</v>
      </c>
      <c r="R18" s="458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797</v>
      </c>
      <c r="B19" s="170">
        <v>14</v>
      </c>
      <c r="C19" s="248">
        <v>100</v>
      </c>
      <c r="E19" s="71" t="s">
        <v>641</v>
      </c>
      <c r="F19" s="170">
        <v>4.2</v>
      </c>
      <c r="G19" s="248">
        <v>100</v>
      </c>
      <c r="H19" s="130"/>
      <c r="I19" s="71" t="s">
        <v>682</v>
      </c>
      <c r="J19" s="170">
        <v>0.92</v>
      </c>
      <c r="K19" s="248">
        <v>27</v>
      </c>
      <c r="M19" s="71" t="s">
        <v>642</v>
      </c>
      <c r="N19" s="170">
        <v>0.22</v>
      </c>
      <c r="O19" s="248">
        <v>0</v>
      </c>
      <c r="Q19" s="457" t="s">
        <v>723</v>
      </c>
      <c r="R19" s="458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830</v>
      </c>
      <c r="B20" s="170">
        <v>14.25</v>
      </c>
      <c r="C20" s="248">
        <v>60</v>
      </c>
      <c r="E20" s="71" t="s">
        <v>882</v>
      </c>
      <c r="F20" s="170">
        <v>4.2699999999999996</v>
      </c>
      <c r="G20" s="248">
        <v>100</v>
      </c>
      <c r="H20" s="130"/>
      <c r="I20" s="71" t="s">
        <v>511</v>
      </c>
      <c r="J20" s="170">
        <v>0.93</v>
      </c>
      <c r="K20" s="248">
        <v>20</v>
      </c>
      <c r="M20" s="71" t="s">
        <v>652</v>
      </c>
      <c r="N20" s="170">
        <v>0.22</v>
      </c>
      <c r="O20" s="248">
        <v>5</v>
      </c>
      <c r="Q20" s="457" t="s">
        <v>724</v>
      </c>
      <c r="R20" s="458"/>
      <c r="S20" s="170">
        <v>13.5</v>
      </c>
      <c r="T20" s="248">
        <v>310</v>
      </c>
      <c r="V20" s="152"/>
      <c r="W20" s="248"/>
    </row>
    <row r="21" spans="1:23" x14ac:dyDescent="0.2">
      <c r="A21" s="71" t="s">
        <v>783</v>
      </c>
      <c r="B21" s="170">
        <v>14.36</v>
      </c>
      <c r="C21" s="248">
        <v>343</v>
      </c>
      <c r="E21" s="71" t="s">
        <v>726</v>
      </c>
      <c r="F21" s="170">
        <v>4.5</v>
      </c>
      <c r="G21" s="248">
        <v>30</v>
      </c>
      <c r="H21" s="130"/>
      <c r="I21" s="71" t="s">
        <v>811</v>
      </c>
      <c r="J21" s="170">
        <v>1</v>
      </c>
      <c r="K21" s="248">
        <v>0</v>
      </c>
      <c r="M21" s="71" t="s">
        <v>555</v>
      </c>
      <c r="N21" s="170">
        <v>0.23</v>
      </c>
      <c r="O21" s="248">
        <v>0</v>
      </c>
      <c r="Q21" s="453" t="s">
        <v>108</v>
      </c>
      <c r="R21" s="454"/>
      <c r="S21" s="174">
        <v>14.8</v>
      </c>
      <c r="T21" s="249">
        <v>330</v>
      </c>
      <c r="V21" s="152"/>
      <c r="W21" s="248"/>
    </row>
    <row r="22" spans="1:23" x14ac:dyDescent="0.2">
      <c r="A22" s="71" t="s">
        <v>740</v>
      </c>
      <c r="B22" s="170">
        <v>14.4</v>
      </c>
      <c r="C22" s="248">
        <v>200</v>
      </c>
      <c r="E22" s="71" t="s">
        <v>912</v>
      </c>
      <c r="F22" s="170">
        <v>4.5</v>
      </c>
      <c r="G22" s="248">
        <v>70</v>
      </c>
      <c r="H22" s="130"/>
      <c r="I22" s="71" t="s">
        <v>812</v>
      </c>
      <c r="J22" s="170">
        <v>1</v>
      </c>
      <c r="K22" s="248">
        <v>15</v>
      </c>
      <c r="M22" s="71" t="s">
        <v>666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676</v>
      </c>
      <c r="B23" s="170">
        <v>14.5</v>
      </c>
      <c r="C23" s="248">
        <v>130</v>
      </c>
      <c r="E23" s="71" t="s">
        <v>883</v>
      </c>
      <c r="F23" s="170">
        <v>4.78</v>
      </c>
      <c r="G23" s="248">
        <v>200</v>
      </c>
      <c r="H23" s="130"/>
      <c r="I23" s="71" t="s">
        <v>850</v>
      </c>
      <c r="J23" s="170">
        <v>1.1000000000000001</v>
      </c>
      <c r="K23" s="248">
        <v>17</v>
      </c>
      <c r="M23" s="71" t="s">
        <v>911</v>
      </c>
      <c r="N23" s="170">
        <v>0.3</v>
      </c>
      <c r="O23" s="248">
        <v>0</v>
      </c>
      <c r="Q23" s="455" t="s">
        <v>745</v>
      </c>
      <c r="R23" s="456"/>
      <c r="S23" s="336" t="s">
        <v>243</v>
      </c>
      <c r="T23" s="327" t="s">
        <v>2</v>
      </c>
      <c r="V23" s="152"/>
      <c r="W23" s="248"/>
    </row>
    <row r="24" spans="1:23" x14ac:dyDescent="0.2">
      <c r="A24" s="71" t="s">
        <v>837</v>
      </c>
      <c r="B24" s="170">
        <v>14.6</v>
      </c>
      <c r="C24" s="248">
        <v>115</v>
      </c>
      <c r="E24" s="71" t="s">
        <v>674</v>
      </c>
      <c r="F24" s="170">
        <v>5</v>
      </c>
      <c r="G24" s="248">
        <v>2</v>
      </c>
      <c r="H24" s="130"/>
      <c r="I24" s="71" t="s">
        <v>683</v>
      </c>
      <c r="J24" s="170">
        <v>1.2</v>
      </c>
      <c r="K24" s="248">
        <v>20</v>
      </c>
      <c r="M24" s="71" t="s">
        <v>910</v>
      </c>
      <c r="N24" s="170">
        <v>0.3</v>
      </c>
      <c r="O24" s="248">
        <v>1</v>
      </c>
      <c r="Q24" s="457" t="s">
        <v>875</v>
      </c>
      <c r="R24" s="458"/>
      <c r="S24" s="170">
        <v>15.63</v>
      </c>
      <c r="T24" s="248">
        <v>165</v>
      </c>
      <c r="V24" s="152"/>
      <c r="W24" s="248"/>
    </row>
    <row r="25" spans="1:23" x14ac:dyDescent="0.2">
      <c r="A25" s="71" t="s">
        <v>762</v>
      </c>
      <c r="B25" s="170">
        <v>14.7</v>
      </c>
      <c r="C25" s="248">
        <v>70</v>
      </c>
      <c r="E25" s="71" t="s">
        <v>894</v>
      </c>
      <c r="F25" s="170">
        <v>5</v>
      </c>
      <c r="G25" s="248">
        <v>50</v>
      </c>
      <c r="H25" s="130"/>
      <c r="I25" s="71" t="s">
        <v>684</v>
      </c>
      <c r="J25" s="170">
        <v>1.25</v>
      </c>
      <c r="K25" s="248">
        <v>20</v>
      </c>
      <c r="M25" s="71" t="s">
        <v>909</v>
      </c>
      <c r="N25" s="170">
        <v>0.3</v>
      </c>
      <c r="O25" s="248">
        <v>4</v>
      </c>
      <c r="Q25" s="457" t="s">
        <v>874</v>
      </c>
      <c r="R25" s="458"/>
      <c r="S25" s="170">
        <v>13.84</v>
      </c>
      <c r="T25" s="248">
        <v>110</v>
      </c>
      <c r="V25" s="152"/>
      <c r="W25" s="248"/>
    </row>
    <row r="26" spans="1:23" x14ac:dyDescent="0.2">
      <c r="A26" s="71" t="s">
        <v>545</v>
      </c>
      <c r="B26" s="170">
        <v>14.8</v>
      </c>
      <c r="C26" s="248">
        <v>330</v>
      </c>
      <c r="E26" s="71" t="s">
        <v>884</v>
      </c>
      <c r="F26" s="170">
        <v>5</v>
      </c>
      <c r="G26" s="248">
        <v>54</v>
      </c>
      <c r="H26" s="130"/>
      <c r="I26" s="71" t="s">
        <v>798</v>
      </c>
      <c r="J26" s="170">
        <v>1.3</v>
      </c>
      <c r="K26" s="248">
        <v>0</v>
      </c>
      <c r="M26" s="71" t="s">
        <v>793</v>
      </c>
      <c r="N26" s="170">
        <v>0.31</v>
      </c>
      <c r="O26" s="248">
        <v>130</v>
      </c>
      <c r="Q26" s="457"/>
      <c r="R26" s="458"/>
      <c r="S26" s="170"/>
      <c r="T26" s="248"/>
      <c r="V26" s="152"/>
      <c r="W26" s="248"/>
    </row>
    <row r="27" spans="1:23" x14ac:dyDescent="0.2">
      <c r="A27" s="71" t="s">
        <v>631</v>
      </c>
      <c r="B27" s="170">
        <v>14.86</v>
      </c>
      <c r="C27" s="248">
        <v>245</v>
      </c>
      <c r="E27" s="71" t="s">
        <v>675</v>
      </c>
      <c r="F27" s="170">
        <v>5</v>
      </c>
      <c r="G27" s="248">
        <v>160</v>
      </c>
      <c r="H27" s="130"/>
      <c r="I27" s="71" t="s">
        <v>685</v>
      </c>
      <c r="J27" s="170">
        <v>1.3</v>
      </c>
      <c r="K27" s="248">
        <v>7</v>
      </c>
      <c r="M27" s="71" t="s">
        <v>507</v>
      </c>
      <c r="N27" s="170">
        <v>0.37</v>
      </c>
      <c r="O27" s="248">
        <v>10</v>
      </c>
      <c r="Q27" s="457"/>
      <c r="R27" s="458"/>
      <c r="S27" s="170"/>
      <c r="T27" s="248"/>
      <c r="V27" s="152"/>
      <c r="W27" s="248"/>
    </row>
    <row r="28" spans="1:23" x14ac:dyDescent="0.2">
      <c r="A28" s="71" t="s">
        <v>629</v>
      </c>
      <c r="B28" s="170">
        <v>15.2</v>
      </c>
      <c r="C28" s="248">
        <v>215</v>
      </c>
      <c r="E28" s="71" t="s">
        <v>885</v>
      </c>
      <c r="F28" s="170">
        <v>5.13</v>
      </c>
      <c r="G28" s="248">
        <v>130</v>
      </c>
      <c r="H28" s="130"/>
      <c r="I28" s="71" t="s">
        <v>814</v>
      </c>
      <c r="J28" s="170">
        <v>1.4</v>
      </c>
      <c r="K28" s="248">
        <v>5</v>
      </c>
      <c r="M28" s="71" t="s">
        <v>667</v>
      </c>
      <c r="N28" s="170">
        <v>0.4</v>
      </c>
      <c r="O28" s="248">
        <v>0</v>
      </c>
      <c r="Q28" s="453"/>
      <c r="R28" s="454"/>
      <c r="S28" s="174"/>
      <c r="T28" s="249"/>
      <c r="V28" s="152"/>
      <c r="W28" s="248"/>
    </row>
    <row r="29" spans="1:23" x14ac:dyDescent="0.2">
      <c r="A29" s="71" t="s">
        <v>541</v>
      </c>
      <c r="B29" s="170">
        <v>15.8</v>
      </c>
      <c r="C29" s="248">
        <v>250</v>
      </c>
      <c r="E29" s="71" t="s">
        <v>712</v>
      </c>
      <c r="F29" s="170">
        <v>5.15</v>
      </c>
      <c r="G29" s="248">
        <v>25</v>
      </c>
      <c r="H29" s="130"/>
      <c r="I29" s="71" t="s">
        <v>844</v>
      </c>
      <c r="J29" s="170">
        <v>1.4</v>
      </c>
      <c r="K29" s="248">
        <v>28</v>
      </c>
      <c r="M29" s="71" t="s">
        <v>906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854</v>
      </c>
      <c r="B30" s="170">
        <v>15.899999999999999</v>
      </c>
      <c r="C30" s="248">
        <v>195</v>
      </c>
      <c r="E30" s="71" t="s">
        <v>886</v>
      </c>
      <c r="F30" s="170">
        <v>5.4</v>
      </c>
      <c r="G30" s="248">
        <v>165</v>
      </c>
      <c r="H30" s="130"/>
      <c r="I30" s="71" t="s">
        <v>821</v>
      </c>
      <c r="J30" s="170">
        <v>1.45</v>
      </c>
      <c r="K30" s="248">
        <v>15</v>
      </c>
      <c r="M30" s="71" t="s">
        <v>905</v>
      </c>
      <c r="N30" s="170">
        <v>0.41</v>
      </c>
      <c r="O30" s="248">
        <v>15</v>
      </c>
      <c r="Q30" s="455" t="s">
        <v>765</v>
      </c>
      <c r="R30" s="456"/>
      <c r="S30" s="336" t="s">
        <v>243</v>
      </c>
      <c r="T30" s="327" t="s">
        <v>2</v>
      </c>
      <c r="V30" s="152"/>
      <c r="W30" s="248"/>
    </row>
    <row r="31" spans="1:23" x14ac:dyDescent="0.2">
      <c r="A31" s="71" t="s">
        <v>782</v>
      </c>
      <c r="B31" s="170">
        <v>16.100000000000001</v>
      </c>
      <c r="C31" s="248">
        <v>160</v>
      </c>
      <c r="E31" s="71" t="s">
        <v>887</v>
      </c>
      <c r="F31" s="170">
        <v>5.5</v>
      </c>
      <c r="G31" s="248">
        <v>60</v>
      </c>
      <c r="H31" s="130"/>
      <c r="I31" s="71" t="s">
        <v>686</v>
      </c>
      <c r="J31" s="170">
        <v>1.47</v>
      </c>
      <c r="K31" s="248">
        <v>26</v>
      </c>
      <c r="M31" s="71" t="s">
        <v>908</v>
      </c>
      <c r="N31" s="170">
        <v>0.43</v>
      </c>
      <c r="O31" s="248">
        <v>0</v>
      </c>
      <c r="Q31" s="457" t="s">
        <v>766</v>
      </c>
      <c r="R31" s="458"/>
      <c r="S31" s="170">
        <v>72.099999999999994</v>
      </c>
      <c r="T31" s="248"/>
      <c r="V31" s="152"/>
      <c r="W31" s="248"/>
    </row>
    <row r="32" spans="1:23" x14ac:dyDescent="0.2">
      <c r="A32" s="71" t="s">
        <v>563</v>
      </c>
      <c r="B32" s="170">
        <v>17.7</v>
      </c>
      <c r="C32" s="248">
        <v>345</v>
      </c>
      <c r="E32" s="71" t="s">
        <v>893</v>
      </c>
      <c r="F32" s="170">
        <v>6</v>
      </c>
      <c r="G32" s="248">
        <v>175</v>
      </c>
      <c r="H32" s="130"/>
      <c r="I32" s="71" t="s">
        <v>743</v>
      </c>
      <c r="J32" s="170">
        <v>1.5</v>
      </c>
      <c r="K32" s="248">
        <v>20</v>
      </c>
      <c r="M32" s="71" t="s">
        <v>907</v>
      </c>
      <c r="N32" s="170">
        <v>0.43</v>
      </c>
      <c r="O32" s="248">
        <v>1</v>
      </c>
      <c r="Q32" s="457" t="s">
        <v>772</v>
      </c>
      <c r="R32" s="458"/>
      <c r="S32" s="170"/>
      <c r="T32" s="248"/>
      <c r="V32" s="153"/>
      <c r="W32" s="249"/>
    </row>
    <row r="33" spans="1:23" x14ac:dyDescent="0.2">
      <c r="A33" s="71" t="s">
        <v>673</v>
      </c>
      <c r="B33" s="170">
        <v>19.66</v>
      </c>
      <c r="C33" s="248">
        <v>23</v>
      </c>
      <c r="E33" s="71" t="s">
        <v>892</v>
      </c>
      <c r="F33" s="170">
        <v>6.1000000000000005</v>
      </c>
      <c r="G33" s="248">
        <v>105</v>
      </c>
      <c r="H33" s="130"/>
      <c r="I33" s="71" t="s">
        <v>687</v>
      </c>
      <c r="J33" s="170">
        <v>1.5</v>
      </c>
      <c r="K33" s="248">
        <v>30</v>
      </c>
      <c r="M33" s="71" t="s">
        <v>810</v>
      </c>
      <c r="N33" s="170">
        <v>0.48</v>
      </c>
      <c r="O33" s="248">
        <v>5</v>
      </c>
      <c r="Q33" s="453" t="s">
        <v>869</v>
      </c>
      <c r="R33" s="454"/>
      <c r="S33" s="174">
        <v>50.1</v>
      </c>
      <c r="T33" s="249"/>
      <c r="V33" s="281">
        <f>SUM(V18:V32)</f>
        <v>25</v>
      </c>
      <c r="W33" s="305">
        <f>SUM(W18:W32)</f>
        <v>180</v>
      </c>
    </row>
    <row r="34" spans="1:23" x14ac:dyDescent="0.2">
      <c r="A34" s="71" t="s">
        <v>551</v>
      </c>
      <c r="B34" s="170">
        <v>20</v>
      </c>
      <c r="C34" s="248">
        <v>120</v>
      </c>
      <c r="E34" s="71" t="s">
        <v>888</v>
      </c>
      <c r="F34" s="170">
        <v>6.4</v>
      </c>
      <c r="G34" s="248">
        <v>85</v>
      </c>
      <c r="H34" s="130"/>
      <c r="I34" s="71" t="s">
        <v>841</v>
      </c>
      <c r="J34" s="170">
        <v>1.8</v>
      </c>
      <c r="K34" s="248">
        <v>0</v>
      </c>
      <c r="M34" s="71" t="s">
        <v>729</v>
      </c>
      <c r="N34" s="170">
        <v>0.5</v>
      </c>
      <c r="O34" s="248">
        <v>0</v>
      </c>
    </row>
    <row r="35" spans="1:23" x14ac:dyDescent="0.2">
      <c r="A35" s="71" t="s">
        <v>873</v>
      </c>
      <c r="B35" s="170">
        <v>21.3</v>
      </c>
      <c r="C35" s="248">
        <v>150</v>
      </c>
      <c r="E35" s="71" t="s">
        <v>803</v>
      </c>
      <c r="F35" s="170">
        <v>7</v>
      </c>
      <c r="G35" s="248">
        <v>15</v>
      </c>
      <c r="H35" s="130"/>
      <c r="I35" s="71" t="s">
        <v>842</v>
      </c>
      <c r="J35" s="170">
        <v>1.9</v>
      </c>
      <c r="K35" s="248">
        <v>60</v>
      </c>
      <c r="M35" s="71" t="s">
        <v>668</v>
      </c>
      <c r="N35" s="170">
        <v>0.5</v>
      </c>
      <c r="O35" s="248">
        <v>0</v>
      </c>
      <c r="Q35" s="455" t="s">
        <v>795</v>
      </c>
      <c r="R35" s="456"/>
      <c r="S35" s="375" t="s">
        <v>243</v>
      </c>
      <c r="T35" s="376" t="s">
        <v>2</v>
      </c>
    </row>
    <row r="36" spans="1:23" x14ac:dyDescent="0.2">
      <c r="A36" s="71" t="s">
        <v>656</v>
      </c>
      <c r="B36" s="170">
        <v>22.9</v>
      </c>
      <c r="C36" s="248">
        <v>153</v>
      </c>
      <c r="E36" s="71" t="s">
        <v>901</v>
      </c>
      <c r="F36" s="170">
        <v>8.1</v>
      </c>
      <c r="G36" s="248">
        <v>30</v>
      </c>
      <c r="H36" s="130"/>
      <c r="I36" s="71" t="s">
        <v>509</v>
      </c>
      <c r="J36" s="170">
        <v>2</v>
      </c>
      <c r="K36" s="248">
        <v>2</v>
      </c>
      <c r="M36" s="71" t="s">
        <v>508</v>
      </c>
      <c r="N36" s="170">
        <v>0.5</v>
      </c>
      <c r="O36" s="248">
        <v>5</v>
      </c>
      <c r="Q36" s="459" t="s">
        <v>801</v>
      </c>
      <c r="R36" s="460"/>
      <c r="S36" s="170">
        <v>-3.9699999999999998</v>
      </c>
      <c r="T36" s="248">
        <v>-40</v>
      </c>
    </row>
    <row r="37" spans="1:23" x14ac:dyDescent="0.2">
      <c r="A37" s="71" t="s">
        <v>678</v>
      </c>
      <c r="B37" s="170">
        <v>23.04</v>
      </c>
      <c r="C37" s="248">
        <v>390</v>
      </c>
      <c r="E37" s="71" t="s">
        <v>715</v>
      </c>
      <c r="F37" s="170">
        <v>9.1</v>
      </c>
      <c r="G37" s="248">
        <v>250</v>
      </c>
      <c r="H37" s="130"/>
      <c r="I37" s="71" t="s">
        <v>776</v>
      </c>
      <c r="J37" s="170">
        <v>2.0499999999999998</v>
      </c>
      <c r="K37" s="248">
        <v>10</v>
      </c>
      <c r="M37" s="71" t="s">
        <v>713</v>
      </c>
      <c r="N37" s="170">
        <v>0.54</v>
      </c>
      <c r="O37" s="248">
        <v>15</v>
      </c>
      <c r="Q37" s="457" t="s">
        <v>796</v>
      </c>
      <c r="R37" s="458"/>
      <c r="S37" s="170">
        <v>-0.67</v>
      </c>
      <c r="T37" s="248">
        <v>-5</v>
      </c>
    </row>
    <row r="38" spans="1:23" x14ac:dyDescent="0.2">
      <c r="A38" s="71" t="s">
        <v>737</v>
      </c>
      <c r="B38" s="170">
        <v>24.28</v>
      </c>
      <c r="C38" s="248">
        <v>355</v>
      </c>
      <c r="E38" s="71" t="s">
        <v>889</v>
      </c>
      <c r="F38" s="170">
        <v>9.3000000000000007</v>
      </c>
      <c r="G38" s="248">
        <v>75</v>
      </c>
      <c r="H38" s="130"/>
      <c r="I38" s="71" t="s">
        <v>744</v>
      </c>
      <c r="J38" s="170">
        <v>2.1</v>
      </c>
      <c r="K38" s="248">
        <v>61</v>
      </c>
      <c r="M38" s="71"/>
      <c r="N38" s="170"/>
      <c r="O38" s="248"/>
      <c r="Q38" s="457" t="s">
        <v>807</v>
      </c>
      <c r="R38" s="458"/>
      <c r="S38" s="170">
        <v>-0.96</v>
      </c>
      <c r="T38" s="248">
        <v>-30</v>
      </c>
    </row>
    <row r="39" spans="1:23" x14ac:dyDescent="0.2">
      <c r="A39" s="71" t="s">
        <v>556</v>
      </c>
      <c r="B39" s="170">
        <v>29.7</v>
      </c>
      <c r="C39" s="248">
        <v>226</v>
      </c>
      <c r="E39" s="71" t="s">
        <v>890</v>
      </c>
      <c r="F39" s="170">
        <v>9.4</v>
      </c>
      <c r="G39" s="248">
        <v>200</v>
      </c>
      <c r="H39" s="130"/>
      <c r="I39" s="71" t="s">
        <v>843</v>
      </c>
      <c r="J39" s="170">
        <v>2.2000000000000002</v>
      </c>
      <c r="K39" s="248">
        <v>5</v>
      </c>
      <c r="M39" s="71"/>
      <c r="N39" s="170"/>
      <c r="O39" s="248"/>
      <c r="Q39" s="457" t="s">
        <v>816</v>
      </c>
      <c r="R39" s="458"/>
      <c r="S39" s="170">
        <v>-0.3</v>
      </c>
      <c r="T39" s="248">
        <v>0</v>
      </c>
    </row>
    <row r="40" spans="1:23" x14ac:dyDescent="0.2">
      <c r="A40" s="71" t="s">
        <v>826</v>
      </c>
      <c r="B40" s="170">
        <v>32</v>
      </c>
      <c r="C40" s="248">
        <v>492</v>
      </c>
      <c r="E40" s="71" t="s">
        <v>806</v>
      </c>
      <c r="F40" s="170">
        <v>9.65</v>
      </c>
      <c r="G40" s="248">
        <v>100</v>
      </c>
      <c r="H40" s="130"/>
      <c r="I40" s="71" t="s">
        <v>620</v>
      </c>
      <c r="J40" s="170">
        <v>2.2999999999999998</v>
      </c>
      <c r="K40" s="248">
        <v>10</v>
      </c>
      <c r="M40" s="71"/>
      <c r="N40" s="170"/>
      <c r="O40" s="248"/>
      <c r="Q40" s="457"/>
      <c r="R40" s="458"/>
      <c r="S40" s="170"/>
      <c r="T40" s="248"/>
    </row>
    <row r="41" spans="1:23" x14ac:dyDescent="0.2">
      <c r="A41" s="71" t="s">
        <v>664</v>
      </c>
      <c r="B41" s="170">
        <v>33.5</v>
      </c>
      <c r="C41" s="248">
        <v>275</v>
      </c>
      <c r="E41" s="71" t="s">
        <v>558</v>
      </c>
      <c r="F41" s="170">
        <v>10</v>
      </c>
      <c r="G41" s="248">
        <v>30</v>
      </c>
      <c r="H41" s="130"/>
      <c r="I41" s="71" t="s">
        <v>792</v>
      </c>
      <c r="J41" s="170">
        <v>2.4</v>
      </c>
      <c r="K41" s="248">
        <v>2</v>
      </c>
      <c r="M41" s="71"/>
      <c r="N41" s="170"/>
      <c r="O41" s="248"/>
      <c r="Q41" s="457"/>
      <c r="R41" s="458"/>
      <c r="S41" s="170"/>
      <c r="T41" s="248"/>
    </row>
    <row r="42" spans="1:23" x14ac:dyDescent="0.2">
      <c r="A42" s="71"/>
      <c r="B42" s="170"/>
      <c r="C42" s="248"/>
      <c r="E42" s="71" t="s">
        <v>926</v>
      </c>
      <c r="F42" s="170">
        <v>10.050000000000001</v>
      </c>
      <c r="G42" s="248">
        <v>115</v>
      </c>
      <c r="H42" s="130"/>
      <c r="I42" s="71" t="s">
        <v>799</v>
      </c>
      <c r="J42" s="170">
        <v>2.5</v>
      </c>
      <c r="K42" s="248">
        <v>66</v>
      </c>
      <c r="M42" s="71"/>
      <c r="N42" s="170"/>
      <c r="O42" s="248"/>
      <c r="Q42" s="388"/>
      <c r="R42" s="389"/>
      <c r="S42" s="170"/>
      <c r="T42" s="248"/>
    </row>
    <row r="43" spans="1:23" x14ac:dyDescent="0.2">
      <c r="A43" s="71"/>
      <c r="B43" s="170"/>
      <c r="C43" s="248"/>
      <c r="E43" s="71" t="s">
        <v>853</v>
      </c>
      <c r="F43" s="170">
        <v>10.199999999999999</v>
      </c>
      <c r="G43" s="248">
        <v>145</v>
      </c>
      <c r="H43" s="130"/>
      <c r="I43" s="71" t="s">
        <v>661</v>
      </c>
      <c r="J43" s="170">
        <v>2.6</v>
      </c>
      <c r="K43" s="248">
        <v>49</v>
      </c>
      <c r="M43" s="71"/>
      <c r="N43" s="170"/>
      <c r="O43" s="248"/>
      <c r="Q43" s="388"/>
      <c r="R43" s="389"/>
      <c r="S43" s="170"/>
      <c r="T43" s="248"/>
    </row>
    <row r="44" spans="1:23" x14ac:dyDescent="0.2">
      <c r="A44" s="71"/>
      <c r="B44" s="170"/>
      <c r="C44" s="248"/>
      <c r="E44" s="71" t="s">
        <v>614</v>
      </c>
      <c r="F44" s="170">
        <v>10.3</v>
      </c>
      <c r="G44" s="248">
        <v>100</v>
      </c>
      <c r="H44" s="130"/>
      <c r="I44" s="71" t="s">
        <v>903</v>
      </c>
      <c r="J44" s="170">
        <v>2.85</v>
      </c>
      <c r="K44" s="248">
        <v>70</v>
      </c>
      <c r="M44" s="71"/>
      <c r="N44" s="170"/>
      <c r="O44" s="248"/>
      <c r="Q44" s="388"/>
      <c r="R44" s="389"/>
      <c r="S44" s="170"/>
      <c r="T44" s="248"/>
    </row>
    <row r="45" spans="1:23" x14ac:dyDescent="0.2">
      <c r="A45" s="343"/>
      <c r="B45" s="174"/>
      <c r="C45" s="249"/>
      <c r="E45" s="71" t="s">
        <v>616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8"/>
      <c r="R45" s="389"/>
      <c r="S45" s="170"/>
      <c r="T45" s="248"/>
    </row>
    <row r="46" spans="1:23" x14ac:dyDescent="0.2">
      <c r="E46" s="71" t="s">
        <v>483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8"/>
      <c r="R46" s="389"/>
      <c r="S46" s="170"/>
      <c r="T46" s="248"/>
    </row>
    <row r="47" spans="1:23" x14ac:dyDescent="0.2">
      <c r="A47" s="258" t="s">
        <v>672</v>
      </c>
      <c r="B47" s="336"/>
      <c r="C47" s="327"/>
      <c r="E47" s="71" t="s">
        <v>613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57"/>
      <c r="R47" s="458"/>
      <c r="S47" s="170"/>
      <c r="T47" s="248"/>
    </row>
    <row r="48" spans="1:23" x14ac:dyDescent="0.2">
      <c r="A48" s="340" t="s">
        <v>671</v>
      </c>
      <c r="B48" s="141"/>
      <c r="C48" s="135"/>
      <c r="E48" s="343" t="s">
        <v>891</v>
      </c>
      <c r="F48" s="174">
        <v>10.8</v>
      </c>
      <c r="G48" s="249">
        <v>306</v>
      </c>
      <c r="I48" s="343"/>
      <c r="J48" s="174"/>
      <c r="K48" s="249"/>
      <c r="M48" s="343"/>
      <c r="N48" s="174"/>
      <c r="O48" s="249"/>
      <c r="Q48" s="453"/>
      <c r="R48" s="454"/>
      <c r="S48" s="174"/>
      <c r="T48" s="249"/>
    </row>
  </sheetData>
  <sortState ref="I8:K48">
    <sortCondition ref="J8:J48"/>
    <sortCondition ref="K8:K48"/>
  </sortState>
  <mergeCells count="28">
    <mergeCell ref="Q28:R28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24" t="s">
        <v>3</v>
      </c>
    </row>
    <row r="2" spans="1:7" x14ac:dyDescent="0.2">
      <c r="A2" s="1" t="s">
        <v>393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393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600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651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646</v>
      </c>
    </row>
    <row r="7" spans="1:7" x14ac:dyDescent="0.2">
      <c r="A7" s="1" t="s">
        <v>626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399</v>
      </c>
    </row>
    <row r="8" spans="1:7" x14ac:dyDescent="0.2">
      <c r="A8" s="1" t="s">
        <v>760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646</v>
      </c>
    </row>
    <row r="9" spans="1:7" x14ac:dyDescent="0.2">
      <c r="A9" s="1" t="s">
        <v>870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179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929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587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399</v>
      </c>
    </row>
    <row r="13" spans="1:7" x14ac:dyDescent="0.2">
      <c r="A13" s="1" t="s">
        <v>567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399</v>
      </c>
    </row>
    <row r="14" spans="1:7" x14ac:dyDescent="0.2">
      <c r="A14" s="1" t="s">
        <v>436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399</v>
      </c>
    </row>
    <row r="15" spans="1:7" x14ac:dyDescent="0.2">
      <c r="A15" s="1" t="s">
        <v>898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399</v>
      </c>
    </row>
    <row r="16" spans="1:7" x14ac:dyDescent="0.2">
      <c r="A16" s="1" t="s">
        <v>809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646</v>
      </c>
    </row>
    <row r="17" spans="1:7" x14ac:dyDescent="0.2">
      <c r="A17" s="1" t="s">
        <v>392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778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646</v>
      </c>
    </row>
    <row r="19" spans="1:7" x14ac:dyDescent="0.2">
      <c r="A19" s="1" t="s">
        <v>930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646</v>
      </c>
    </row>
    <row r="20" spans="1:7" x14ac:dyDescent="0.2">
      <c r="A20" s="1" t="s">
        <v>914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646</v>
      </c>
    </row>
    <row r="21" spans="1:7" x14ac:dyDescent="0.2">
      <c r="A21" s="1" t="s">
        <v>514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399</v>
      </c>
    </row>
    <row r="22" spans="1:7" x14ac:dyDescent="0.2">
      <c r="A22" s="1" t="s">
        <v>247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658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646</v>
      </c>
    </row>
    <row r="24" spans="1:7" x14ac:dyDescent="0.2">
      <c r="A24" s="1" t="s">
        <v>710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502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779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780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399</v>
      </c>
    </row>
    <row r="28" spans="1:7" x14ac:dyDescent="0.2">
      <c r="A28" s="1" t="s">
        <v>531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370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399</v>
      </c>
    </row>
    <row r="31" spans="1:7" x14ac:dyDescent="0.2">
      <c r="A31" s="1" t="s">
        <v>408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399</v>
      </c>
    </row>
    <row r="32" spans="1:7" x14ac:dyDescent="0.2">
      <c r="A32" s="1" t="s">
        <v>317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503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552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399</v>
      </c>
    </row>
    <row r="35" spans="1:7" x14ac:dyDescent="0.2">
      <c r="A35" s="1" t="s">
        <v>640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399</v>
      </c>
    </row>
    <row r="36" spans="1:7" x14ac:dyDescent="0.2">
      <c r="A36" s="1" t="s">
        <v>532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399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151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785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646</v>
      </c>
    </row>
    <row r="41" spans="1:7" x14ac:dyDescent="0.2">
      <c r="A41" s="1" t="s">
        <v>849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399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553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763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646</v>
      </c>
    </row>
    <row r="45" spans="1:7" x14ac:dyDescent="0.2">
      <c r="A45" s="1" t="s">
        <v>482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399</v>
      </c>
    </row>
    <row r="46" spans="1:7" x14ac:dyDescent="0.2">
      <c r="A46" s="1" t="s">
        <v>306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ref="A2:G46">
    <sortCondition descending="1" ref="D1"/>
  </sortState>
  <conditionalFormatting sqref="E1:E1048576">
    <cfRule type="cellIs" dxfId="1712" priority="149" stopIfTrue="1" operator="between">
      <formula>0</formula>
      <formula>19.99</formula>
    </cfRule>
    <cfRule type="cellIs" dxfId="1711" priority="150" stopIfTrue="1" operator="between">
      <formula>10</formula>
      <formula>24.99</formula>
    </cfRule>
    <cfRule type="cellIs" dxfId="1710" priority="151" stopIfTrue="1" operator="between">
      <formula>25</formula>
      <formula>99.99</formula>
    </cfRule>
  </conditionalFormatting>
  <conditionalFormatting sqref="B1:B1048576">
    <cfRule type="cellIs" dxfId="1709" priority="31" stopIfTrue="1" operator="between">
      <formula>0</formula>
      <formula>0.041666665</formula>
    </cfRule>
    <cfRule type="cellIs" dxfId="1708" priority="32" stopIfTrue="1" operator="between">
      <formula>0.0416666666666667</formula>
      <formula>0.124999884259259</formula>
    </cfRule>
    <cfRule type="cellIs" dxfId="1707" priority="33" stopIfTrue="1" operator="between">
      <formula>0.125</formula>
      <formula>0.166666550925926</formula>
    </cfRule>
    <cfRule type="cellIs" dxfId="1706" priority="34" stopIfTrue="1" operator="between">
      <formula>0.0833333333333333</formula>
      <formula>0.208333217592593</formula>
    </cfRule>
    <cfRule type="cellIs" dxfId="1705" priority="35" stopIfTrue="1" operator="between">
      <formula>0.208333333333333</formula>
      <formula>4.16666655092593</formula>
    </cfRule>
  </conditionalFormatting>
  <conditionalFormatting sqref="F1:F1048576">
    <cfRule type="cellIs" dxfId="1704" priority="25" stopIfTrue="1" operator="between">
      <formula>0</formula>
      <formula>399.99</formula>
    </cfRule>
    <cfRule type="cellIs" dxfId="1703" priority="26" stopIfTrue="1" operator="between">
      <formula>400</formula>
      <formula>449.99</formula>
    </cfRule>
    <cfRule type="cellIs" dxfId="1702" priority="27" stopIfTrue="1" operator="between">
      <formula>450</formula>
      <formula>499.99</formula>
    </cfRule>
    <cfRule type="cellIs" dxfId="1701" priority="28" stopIfTrue="1" operator="between">
      <formula>500</formula>
      <formula>549.99</formula>
    </cfRule>
    <cfRule type="cellIs" dxfId="1700" priority="29" stopIfTrue="1" operator="between">
      <formula>550</formula>
      <formula>599.99</formula>
    </cfRule>
  </conditionalFormatting>
  <conditionalFormatting sqref="F1:F1048576">
    <cfRule type="cellIs" dxfId="1699" priority="30" stopIfTrue="1" operator="between">
      <formula>600</formula>
      <formula>9999.99</formula>
    </cfRule>
  </conditionalFormatting>
  <conditionalFormatting sqref="G1:G1048576">
    <cfRule type="cellIs" dxfId="1698" priority="21" stopIfTrue="1" operator="equal">
      <formula>"CR"</formula>
    </cfRule>
    <cfRule type="cellIs" dxfId="1697" priority="22" stopIfTrue="1" operator="equal">
      <formula>"FB"</formula>
    </cfRule>
    <cfRule type="cellIs" dxfId="1696" priority="23" stopIfTrue="1" operator="equal">
      <formula>"RR"</formula>
    </cfRule>
    <cfRule type="cellIs" dxfId="1695" priority="24" stopIfTrue="1" operator="equal">
      <formula>"MTB"</formula>
    </cfRule>
  </conditionalFormatting>
  <conditionalFormatting sqref="A1:A1048576">
    <cfRule type="expression" dxfId="1694" priority="17" stopIfTrue="1">
      <formula>G1="CR"</formula>
    </cfRule>
    <cfRule type="expression" dxfId="1693" priority="18" stopIfTrue="1">
      <formula>G1="RR"</formula>
    </cfRule>
    <cfRule type="expression" dxfId="1692" priority="19" stopIfTrue="1">
      <formula>G1="FB"</formula>
    </cfRule>
    <cfRule type="expression" dxfId="1691" priority="20" stopIfTrue="1">
      <formula>G1="MTB"</formula>
    </cfRule>
  </conditionalFormatting>
  <conditionalFormatting sqref="C1:C1048576">
    <cfRule type="cellIs" dxfId="1690" priority="7" stopIfTrue="1" operator="between">
      <formula>0</formula>
      <formula>19.99</formula>
    </cfRule>
    <cfRule type="cellIs" dxfId="1689" priority="8" stopIfTrue="1" operator="between">
      <formula>20</formula>
      <formula>49.99</formula>
    </cfRule>
    <cfRule type="cellIs" dxfId="1688" priority="9" stopIfTrue="1" operator="between">
      <formula>50</formula>
      <formula>99.9999</formula>
    </cfRule>
    <cfRule type="cellIs" dxfId="1687" priority="10" stopIfTrue="1" operator="between">
      <formula>100</formula>
      <formula>9999</formula>
    </cfRule>
  </conditionalFormatting>
  <conditionalFormatting sqref="D1:D1048576">
    <cfRule type="cellIs" dxfId="1686" priority="1" stopIfTrue="1" operator="between">
      <formula>0</formula>
      <formula>99.99</formula>
    </cfRule>
    <cfRule type="cellIs" dxfId="1685" priority="2" stopIfTrue="1" operator="between">
      <formula>100</formula>
      <formula>499.99</formula>
    </cfRule>
    <cfRule type="cellIs" dxfId="1684" priority="3" stopIfTrue="1" operator="between">
      <formula>500</formula>
      <formula>999.99</formula>
    </cfRule>
    <cfRule type="cellIs" dxfId="1683" priority="4" stopIfTrue="1" operator="between">
      <formula>1000</formula>
      <formula>1499.99</formula>
    </cfRule>
    <cfRule type="cellIs" dxfId="1682" priority="5" stopIfTrue="1" operator="between">
      <formula>1500</formula>
      <formula>1999.99</formula>
    </cfRule>
  </conditionalFormatting>
  <conditionalFormatting sqref="D1:D1048576">
    <cfRule type="cellIs" dxfId="1681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24" t="s">
        <v>3</v>
      </c>
    </row>
    <row r="2" spans="1:7" x14ac:dyDescent="0.2">
      <c r="A2" s="1" t="s">
        <v>603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650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560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649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646</v>
      </c>
    </row>
    <row r="6" spans="1:7" x14ac:dyDescent="0.2">
      <c r="A6" s="1" t="s">
        <v>361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856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660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627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504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399</v>
      </c>
    </row>
    <row r="13" spans="1:7" x14ac:dyDescent="0.2">
      <c r="A13" s="1" t="s">
        <v>463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379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559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584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460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399</v>
      </c>
    </row>
    <row r="19" spans="1:7" x14ac:dyDescent="0.2">
      <c r="A19" s="1" t="s">
        <v>217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213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248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432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476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181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561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665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646</v>
      </c>
    </row>
    <row r="27" spans="1:7" x14ac:dyDescent="0.2">
      <c r="A27" s="1" t="s">
        <v>182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645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646</v>
      </c>
    </row>
    <row r="29" spans="1:7" x14ac:dyDescent="0.2">
      <c r="A29" s="1" t="s">
        <v>214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86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777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646</v>
      </c>
    </row>
    <row r="33" spans="1:12" x14ac:dyDescent="0.2">
      <c r="A33" s="1" t="s">
        <v>464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474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663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646</v>
      </c>
      <c r="H35" s="150"/>
      <c r="L35" s="63"/>
    </row>
    <row r="36" spans="1:12" x14ac:dyDescent="0.2">
      <c r="A36" s="1" t="s">
        <v>548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32"/>
      <c r="I36" s="103"/>
      <c r="J36" s="331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164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372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952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399</v>
      </c>
    </row>
    <row r="41" spans="1:12" x14ac:dyDescent="0.2">
      <c r="A41" s="1" t="s">
        <v>623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951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399</v>
      </c>
    </row>
    <row r="43" spans="1:12" x14ac:dyDescent="0.2">
      <c r="A43" s="1" t="s">
        <v>624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625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366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953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369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775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ref="A2:G48">
    <sortCondition descending="1" ref="D1"/>
  </sortState>
  <phoneticPr fontId="0" type="noConversion"/>
  <conditionalFormatting sqref="F1:F1048576">
    <cfRule type="cellIs" dxfId="1680" priority="28" stopIfTrue="1" operator="between">
      <formula>0</formula>
      <formula>399.99</formula>
    </cfRule>
    <cfRule type="cellIs" dxfId="1679" priority="29" stopIfTrue="1" operator="between">
      <formula>400</formula>
      <formula>449.99</formula>
    </cfRule>
    <cfRule type="cellIs" dxfId="1678" priority="30" stopIfTrue="1" operator="between">
      <formula>450</formula>
      <formula>499.99</formula>
    </cfRule>
    <cfRule type="cellIs" dxfId="1677" priority="31" stopIfTrue="1" operator="between">
      <formula>500</formula>
      <formula>549.99</formula>
    </cfRule>
    <cfRule type="cellIs" dxfId="1676" priority="32" stopIfTrue="1" operator="between">
      <formula>550</formula>
      <formula>599.99</formula>
    </cfRule>
  </conditionalFormatting>
  <conditionalFormatting sqref="F1:F1048576">
    <cfRule type="cellIs" dxfId="1675" priority="33" stopIfTrue="1" operator="between">
      <formula>600</formula>
      <formula>9999.99</formula>
    </cfRule>
  </conditionalFormatting>
  <conditionalFormatting sqref="B1:B1048576">
    <cfRule type="cellIs" dxfId="1674" priority="37" stopIfTrue="1" operator="between">
      <formula>0</formula>
      <formula>0.041666665</formula>
    </cfRule>
    <cfRule type="cellIs" dxfId="1673" priority="38" stopIfTrue="1" operator="between">
      <formula>0.0416666666666667</formula>
      <formula>0.124999884259259</formula>
    </cfRule>
    <cfRule type="cellIs" dxfId="1672" priority="51" stopIfTrue="1" operator="between">
      <formula>0.125</formula>
      <formula>0.166666550925926</formula>
    </cfRule>
    <cfRule type="cellIs" dxfId="1671" priority="52" stopIfTrue="1" operator="between">
      <formula>0.0833333333333333</formula>
      <formula>0.208333217592593</formula>
    </cfRule>
    <cfRule type="cellIs" dxfId="1670" priority="53" stopIfTrue="1" operator="between">
      <formula>0.208333333333333</formula>
      <formula>4.16666655092593</formula>
    </cfRule>
  </conditionalFormatting>
  <conditionalFormatting sqref="E1:E1048576">
    <cfRule type="cellIs" dxfId="1669" priority="48" stopIfTrue="1" operator="between">
      <formula>0</formula>
      <formula>19.99</formula>
    </cfRule>
    <cfRule type="cellIs" dxfId="1668" priority="49" stopIfTrue="1" operator="between">
      <formula>10</formula>
      <formula>24.99</formula>
    </cfRule>
    <cfRule type="cellIs" dxfId="1667" priority="50" stopIfTrue="1" operator="between">
      <formula>25</formula>
      <formula>99.99</formula>
    </cfRule>
  </conditionalFormatting>
  <conditionalFormatting sqref="A1:A1048576">
    <cfRule type="expression" dxfId="1666" priority="21" stopIfTrue="1">
      <formula>G1="CR"</formula>
    </cfRule>
    <cfRule type="expression" dxfId="1665" priority="22" stopIfTrue="1">
      <formula>G1="RR"</formula>
    </cfRule>
    <cfRule type="expression" dxfId="1664" priority="23" stopIfTrue="1">
      <formula>G1="FB"</formula>
    </cfRule>
    <cfRule type="expression" dxfId="1663" priority="24" stopIfTrue="1">
      <formula>G1="MTB"</formula>
    </cfRule>
  </conditionalFormatting>
  <conditionalFormatting sqref="G1:G1048576">
    <cfRule type="cellIs" dxfId="1662" priority="11" stopIfTrue="1" operator="equal">
      <formula>"CR"</formula>
    </cfRule>
    <cfRule type="cellIs" dxfId="1661" priority="12" stopIfTrue="1" operator="equal">
      <formula>"FB"</formula>
    </cfRule>
    <cfRule type="cellIs" dxfId="1660" priority="13" stopIfTrue="1" operator="equal">
      <formula>"RR"</formula>
    </cfRule>
    <cfRule type="cellIs" dxfId="1659" priority="14" stopIfTrue="1" operator="equal">
      <formula>"MTB"</formula>
    </cfRule>
  </conditionalFormatting>
  <conditionalFormatting sqref="C1:C1048576">
    <cfRule type="cellIs" dxfId="1658" priority="7" stopIfTrue="1" operator="between">
      <formula>0</formula>
      <formula>19.99</formula>
    </cfRule>
    <cfRule type="cellIs" dxfId="1657" priority="8" stopIfTrue="1" operator="between">
      <formula>20</formula>
      <formula>49.99</formula>
    </cfRule>
    <cfRule type="cellIs" dxfId="1656" priority="9" stopIfTrue="1" operator="between">
      <formula>50</formula>
      <formula>99.9999</formula>
    </cfRule>
    <cfRule type="cellIs" dxfId="1655" priority="10" stopIfTrue="1" operator="between">
      <formula>100</formula>
      <formula>9999</formula>
    </cfRule>
  </conditionalFormatting>
  <conditionalFormatting sqref="D1:D1048576">
    <cfRule type="cellIs" dxfId="1654" priority="1" stopIfTrue="1" operator="between">
      <formula>0</formula>
      <formula>99.99</formula>
    </cfRule>
    <cfRule type="cellIs" dxfId="1653" priority="2" stopIfTrue="1" operator="between">
      <formula>100</formula>
      <formula>499.99</formula>
    </cfRule>
    <cfRule type="cellIs" dxfId="1652" priority="3" stopIfTrue="1" operator="between">
      <formula>500</formula>
      <formula>999.99</formula>
    </cfRule>
    <cfRule type="cellIs" dxfId="1651" priority="4" stopIfTrue="1" operator="between">
      <formula>1000</formula>
      <formula>1499.99</formula>
    </cfRule>
    <cfRule type="cellIs" dxfId="1650" priority="5" stopIfTrue="1" operator="between">
      <formula>1500</formula>
      <formula>1999.99</formula>
    </cfRule>
  </conditionalFormatting>
  <conditionalFormatting sqref="D1:D1048576">
    <cfRule type="cellIs" dxfId="1649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</row>
    <row r="2" spans="1:8" x14ac:dyDescent="0.2">
      <c r="A2" s="1" t="s">
        <v>189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470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185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834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7" t="s">
        <v>5</v>
      </c>
    </row>
    <row r="6" spans="1:8" x14ac:dyDescent="0.2">
      <c r="A6" s="1" t="s">
        <v>400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253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617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735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646</v>
      </c>
    </row>
    <row r="10" spans="1:8" x14ac:dyDescent="0.2">
      <c r="A10" s="1" t="s">
        <v>448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399</v>
      </c>
    </row>
    <row r="11" spans="1:8" x14ac:dyDescent="0.2">
      <c r="A11" s="1" t="s">
        <v>533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264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362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399</v>
      </c>
    </row>
    <row r="14" spans="1:8" x14ac:dyDescent="0.2">
      <c r="A14" s="1" t="s">
        <v>291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904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7" t="s">
        <v>5</v>
      </c>
    </row>
    <row r="16" spans="1:8" x14ac:dyDescent="0.2">
      <c r="A16" s="1" t="s">
        <v>290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690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246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257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728</v>
      </c>
      <c r="B20" s="2">
        <v>8.3333333333333329E-2</v>
      </c>
      <c r="C20" s="3">
        <v>31.6</v>
      </c>
      <c r="D20" s="13">
        <v>616</v>
      </c>
      <c r="E20" s="12">
        <v>15.8</v>
      </c>
      <c r="F20" s="13">
        <v>460</v>
      </c>
      <c r="G20" s="103">
        <v>140</v>
      </c>
      <c r="H20" t="s">
        <v>646</v>
      </c>
    </row>
    <row r="21" spans="1:8" x14ac:dyDescent="0.2">
      <c r="A21" s="1" t="s">
        <v>378</v>
      </c>
      <c r="B21" s="2">
        <v>0.11120370370370369</v>
      </c>
      <c r="C21" s="14">
        <v>34.17</v>
      </c>
      <c r="D21" s="8">
        <v>615</v>
      </c>
      <c r="E21" s="12">
        <v>12.8</v>
      </c>
      <c r="F21" s="13">
        <v>456</v>
      </c>
      <c r="G21" s="103">
        <v>300</v>
      </c>
      <c r="H21" s="6" t="s">
        <v>6</v>
      </c>
    </row>
    <row r="22" spans="1:8" x14ac:dyDescent="0.2">
      <c r="A22" s="1" t="s">
        <v>395</v>
      </c>
      <c r="B22" s="2">
        <v>9.4768518518518516E-2</v>
      </c>
      <c r="C22" s="14">
        <v>49.36</v>
      </c>
      <c r="D22" s="13">
        <v>611</v>
      </c>
      <c r="E22" s="12">
        <v>21.7</v>
      </c>
      <c r="F22" s="13">
        <v>315</v>
      </c>
      <c r="G22" s="103">
        <v>177</v>
      </c>
      <c r="H22" t="s">
        <v>5</v>
      </c>
    </row>
    <row r="23" spans="1:8" x14ac:dyDescent="0.2">
      <c r="A23" s="1" t="s">
        <v>192</v>
      </c>
      <c r="B23" s="2">
        <v>8.5567129629629632E-2</v>
      </c>
      <c r="C23" s="3">
        <v>30.11</v>
      </c>
      <c r="D23" s="13">
        <v>606</v>
      </c>
      <c r="E23" s="12">
        <v>14.6</v>
      </c>
      <c r="F23" s="13">
        <v>512</v>
      </c>
      <c r="G23" s="103">
        <v>320</v>
      </c>
      <c r="H23" s="6" t="s">
        <v>6</v>
      </c>
    </row>
    <row r="24" spans="1:8" x14ac:dyDescent="0.2">
      <c r="A24" s="1" t="s">
        <v>256</v>
      </c>
      <c r="B24" s="2">
        <v>0.10728009259259259</v>
      </c>
      <c r="C24" s="11">
        <v>65.25</v>
      </c>
      <c r="D24" s="13">
        <v>605</v>
      </c>
      <c r="E24" s="12">
        <v>25.3</v>
      </c>
      <c r="F24" s="13">
        <v>544</v>
      </c>
      <c r="G24" s="103">
        <v>288</v>
      </c>
      <c r="H24" t="s">
        <v>5</v>
      </c>
    </row>
    <row r="25" spans="1:8" x14ac:dyDescent="0.2">
      <c r="A25" s="1" t="s">
        <v>711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461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399</v>
      </c>
    </row>
    <row r="27" spans="1:8" x14ac:dyDescent="0.2">
      <c r="A27" s="1" t="s">
        <v>836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646</v>
      </c>
    </row>
    <row r="28" spans="1:8" x14ac:dyDescent="0.2">
      <c r="A28" s="1" t="s">
        <v>714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399</v>
      </c>
    </row>
    <row r="29" spans="1:8" x14ac:dyDescent="0.2">
      <c r="A29" s="1" t="s">
        <v>459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399</v>
      </c>
    </row>
    <row r="30" spans="1:8" x14ac:dyDescent="0.2">
      <c r="A30" s="1" t="s">
        <v>475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941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692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691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670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646</v>
      </c>
    </row>
    <row r="35" spans="1:8" x14ac:dyDescent="0.2">
      <c r="A35" s="1" t="s">
        <v>184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313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554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734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399</v>
      </c>
    </row>
    <row r="39" spans="1:8" x14ac:dyDescent="0.2">
      <c r="A39" s="1" t="s">
        <v>534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689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399</v>
      </c>
    </row>
    <row r="41" spans="1:8" x14ac:dyDescent="0.2">
      <c r="A41" s="1" t="s">
        <v>897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557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399</v>
      </c>
    </row>
    <row r="43" spans="1:8" x14ac:dyDescent="0.2">
      <c r="A43" s="1" t="s">
        <v>261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774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594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399</v>
      </c>
    </row>
  </sheetData>
  <sortState ref="A2:J45">
    <sortCondition descending="1" ref="D1"/>
  </sortState>
  <conditionalFormatting sqref="A1:A1048576">
    <cfRule type="expression" dxfId="1648" priority="11" stopIfTrue="1">
      <formula>H1="CR"</formula>
    </cfRule>
    <cfRule type="expression" dxfId="1647" priority="39" stopIfTrue="1">
      <formula>H1="RR"</formula>
    </cfRule>
    <cfRule type="expression" dxfId="1646" priority="40" stopIfTrue="1">
      <formula>H1="FB"</formula>
    </cfRule>
    <cfRule type="expression" dxfId="1645" priority="41">
      <formula>H1="MTB"</formula>
    </cfRule>
  </conditionalFormatting>
  <conditionalFormatting sqref="F1:F1048576">
    <cfRule type="cellIs" dxfId="1644" priority="22" stopIfTrue="1" operator="between">
      <formula>0</formula>
      <formula>399.99</formula>
    </cfRule>
    <cfRule type="cellIs" dxfId="1643" priority="23" stopIfTrue="1" operator="between">
      <formula>400</formula>
      <formula>449.99</formula>
    </cfRule>
    <cfRule type="cellIs" dxfId="1642" priority="24" stopIfTrue="1" operator="between">
      <formula>450</formula>
      <formula>499.99</formula>
    </cfRule>
    <cfRule type="cellIs" dxfId="1641" priority="25" stopIfTrue="1" operator="between">
      <formula>500</formula>
      <formula>549.99</formula>
    </cfRule>
    <cfRule type="cellIs" dxfId="1640" priority="26" stopIfTrue="1" operator="between">
      <formula>550</formula>
      <formula>599.99</formula>
    </cfRule>
  </conditionalFormatting>
  <conditionalFormatting sqref="F1:F1048576">
    <cfRule type="cellIs" dxfId="1639" priority="27" stopIfTrue="1" operator="between">
      <formula>600</formula>
      <formula>9999.99</formula>
    </cfRule>
  </conditionalFormatting>
  <conditionalFormatting sqref="G1:G1048576">
    <cfRule type="cellIs" dxfId="1638" priority="51" operator="between">
      <formula>400</formula>
      <formula>9999.99</formula>
    </cfRule>
    <cfRule type="cellIs" dxfId="1637" priority="52" operator="between">
      <formula>300</formula>
      <formula>399.99</formula>
    </cfRule>
    <cfRule type="cellIs" dxfId="1636" priority="53" operator="between">
      <formula>0</formula>
      <formula>299.99</formula>
    </cfRule>
  </conditionalFormatting>
  <conditionalFormatting sqref="B1:B1048576">
    <cfRule type="cellIs" dxfId="1635" priority="31" stopIfTrue="1" operator="between">
      <formula>0</formula>
      <formula>0.041666665</formula>
    </cfRule>
    <cfRule type="cellIs" dxfId="1634" priority="32" stopIfTrue="1" operator="between">
      <formula>0.0416666666666667</formula>
      <formula>0.124999884259259</formula>
    </cfRule>
    <cfRule type="cellIs" dxfId="1633" priority="48" stopIfTrue="1" operator="between">
      <formula>0.125</formula>
      <formula>0.166666550925926</formula>
    </cfRule>
    <cfRule type="cellIs" dxfId="1632" priority="49" stopIfTrue="1" operator="between">
      <formula>0.0833333333333333</formula>
      <formula>0.208333217592593</formula>
    </cfRule>
    <cfRule type="cellIs" dxfId="1631" priority="50" stopIfTrue="1" operator="between">
      <formula>0.208333333333333</formula>
      <formula>4.16666655092593</formula>
    </cfRule>
  </conditionalFormatting>
  <conditionalFormatting sqref="E1:E1048576">
    <cfRule type="cellIs" dxfId="1630" priority="45" stopIfTrue="1" operator="between">
      <formula>0</formula>
      <formula>19.99</formula>
    </cfRule>
    <cfRule type="cellIs" dxfId="1629" priority="46" stopIfTrue="1" operator="between">
      <formula>10</formula>
      <formula>24.99</formula>
    </cfRule>
    <cfRule type="cellIs" dxfId="1628" priority="47" stopIfTrue="1" operator="between">
      <formula>25</formula>
      <formula>99.99</formula>
    </cfRule>
  </conditionalFormatting>
  <conditionalFormatting sqref="H1:H1048576">
    <cfRule type="cellIs" dxfId="1627" priority="12" stopIfTrue="1" operator="equal">
      <formula>"CR"</formula>
    </cfRule>
    <cfRule type="cellIs" dxfId="1626" priority="13" stopIfTrue="1" operator="equal">
      <formula>"FB"</formula>
    </cfRule>
    <cfRule type="cellIs" dxfId="1625" priority="14" stopIfTrue="1" operator="equal">
      <formula>"RR"</formula>
    </cfRule>
    <cfRule type="cellIs" dxfId="1624" priority="15" stopIfTrue="1" operator="equal">
      <formula>"MTB"</formula>
    </cfRule>
  </conditionalFormatting>
  <conditionalFormatting sqref="C1:C1048576">
    <cfRule type="cellIs" dxfId="1623" priority="7" stopIfTrue="1" operator="between">
      <formula>0</formula>
      <formula>19.99</formula>
    </cfRule>
    <cfRule type="cellIs" dxfId="1622" priority="8" stopIfTrue="1" operator="between">
      <formula>20</formula>
      <formula>49.99</formula>
    </cfRule>
    <cfRule type="cellIs" dxfId="1621" priority="9" stopIfTrue="1" operator="between">
      <formula>50</formula>
      <formula>99.9999</formula>
    </cfRule>
    <cfRule type="cellIs" dxfId="1620" priority="10" stopIfTrue="1" operator="between">
      <formula>100</formula>
      <formula>9999</formula>
    </cfRule>
  </conditionalFormatting>
  <conditionalFormatting sqref="D1:D1048576">
    <cfRule type="cellIs" dxfId="1619" priority="1" stopIfTrue="1" operator="between">
      <formula>0</formula>
      <formula>99.99</formula>
    </cfRule>
    <cfRule type="cellIs" dxfId="1618" priority="2" stopIfTrue="1" operator="between">
      <formula>100</formula>
      <formula>499.99</formula>
    </cfRule>
    <cfRule type="cellIs" dxfId="1617" priority="3" stopIfTrue="1" operator="between">
      <formula>500</formula>
      <formula>999.99</formula>
    </cfRule>
    <cfRule type="cellIs" dxfId="1616" priority="4" stopIfTrue="1" operator="between">
      <formula>1000</formula>
      <formula>1499.99</formula>
    </cfRule>
    <cfRule type="cellIs" dxfId="1615" priority="5" stopIfTrue="1" operator="between">
      <formula>1500</formula>
      <formula>1999.99</formula>
    </cfRule>
  </conditionalFormatting>
  <conditionalFormatting sqref="D1:D1048576">
    <cfRule type="cellIs" dxfId="1614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769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677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363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451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399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788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399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443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212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931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193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437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619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188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434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549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196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942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399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215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404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838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399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802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646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767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646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924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ref="A2:M23">
    <sortCondition descending="1" ref="D1"/>
  </sortState>
  <conditionalFormatting sqref="G1:G1048576">
    <cfRule type="cellIs" dxfId="1613" priority="60" operator="between">
      <formula>400</formula>
      <formula>9999.99</formula>
    </cfRule>
    <cfRule type="cellIs" dxfId="1612" priority="61" operator="between">
      <formula>300</formula>
      <formula>399.99</formula>
    </cfRule>
    <cfRule type="cellIs" dxfId="1611" priority="62" operator="between">
      <formula>0</formula>
      <formula>299.99</formula>
    </cfRule>
  </conditionalFormatting>
  <conditionalFormatting sqref="E1:E1048576">
    <cfRule type="cellIs" dxfId="1610" priority="54" stopIfTrue="1" operator="between">
      <formula>0</formula>
      <formula>19.99</formula>
    </cfRule>
    <cfRule type="cellIs" dxfId="1609" priority="55" stopIfTrue="1" operator="between">
      <formula>10</formula>
      <formula>24.99</formula>
    </cfRule>
    <cfRule type="cellIs" dxfId="1608" priority="56" stopIfTrue="1" operator="between">
      <formula>25</formula>
      <formula>99.99</formula>
    </cfRule>
  </conditionalFormatting>
  <conditionalFormatting sqref="I1:L1048576">
    <cfRule type="cellIs" dxfId="1607" priority="51" operator="equal">
      <formula>1</formula>
    </cfRule>
    <cfRule type="cellIs" dxfId="1606" priority="52" operator="equal">
      <formula>2</formula>
    </cfRule>
    <cfRule type="cellIs" dxfId="1605" priority="53" operator="equal">
      <formula>3</formula>
    </cfRule>
  </conditionalFormatting>
  <conditionalFormatting sqref="M1:M1048576">
    <cfRule type="cellIs" dxfId="1604" priority="48" stopIfTrue="1" operator="between">
      <formula>1</formula>
      <formula>1.499</formula>
    </cfRule>
    <cfRule type="cellIs" dxfId="1603" priority="49" stopIfTrue="1" operator="between">
      <formula>1.5</formula>
      <formula>2</formula>
    </cfRule>
    <cfRule type="cellIs" dxfId="1602" priority="50" operator="between">
      <formula>2</formula>
      <formula>99.999</formula>
    </cfRule>
  </conditionalFormatting>
  <conditionalFormatting sqref="F1:F1048576">
    <cfRule type="cellIs" dxfId="1601" priority="25" stopIfTrue="1" operator="between">
      <formula>0</formula>
      <formula>399.99</formula>
    </cfRule>
    <cfRule type="cellIs" dxfId="1600" priority="26" stopIfTrue="1" operator="between">
      <formula>400</formula>
      <formula>449.99</formula>
    </cfRule>
    <cfRule type="cellIs" dxfId="1599" priority="27" stopIfTrue="1" operator="between">
      <formula>450</formula>
      <formula>499.99</formula>
    </cfRule>
    <cfRule type="cellIs" dxfId="1598" priority="28" stopIfTrue="1" operator="between">
      <formula>500</formula>
      <formula>549.99</formula>
    </cfRule>
    <cfRule type="cellIs" dxfId="1597" priority="29" stopIfTrue="1" operator="between">
      <formula>550</formula>
      <formula>599.99</formula>
    </cfRule>
  </conditionalFormatting>
  <conditionalFormatting sqref="F1:F1048576">
    <cfRule type="cellIs" dxfId="1596" priority="30" stopIfTrue="1" operator="between">
      <formula>600</formula>
      <formula>9999.99</formula>
    </cfRule>
  </conditionalFormatting>
  <conditionalFormatting sqref="B1:B1048576">
    <cfRule type="cellIs" dxfId="1595" priority="34" stopIfTrue="1" operator="between">
      <formula>0</formula>
      <formula>0.041666665</formula>
    </cfRule>
    <cfRule type="cellIs" dxfId="1594" priority="35" stopIfTrue="1" operator="between">
      <formula>0.0416666666666667</formula>
      <formula>0.124999884259259</formula>
    </cfRule>
    <cfRule type="cellIs" dxfId="1593" priority="57" stopIfTrue="1" operator="between">
      <formula>0.125</formula>
      <formula>0.166666550925926</formula>
    </cfRule>
    <cfRule type="cellIs" dxfId="1592" priority="58" stopIfTrue="1" operator="between">
      <formula>0.0833333333333333</formula>
      <formula>0.208333217592593</formula>
    </cfRule>
    <cfRule type="cellIs" dxfId="1591" priority="59" stopIfTrue="1" operator="between">
      <formula>0.208333333333333</formula>
      <formula>4.16666655092593</formula>
    </cfRule>
  </conditionalFormatting>
  <conditionalFormatting sqref="H1:H1048576">
    <cfRule type="cellIs" dxfId="1590" priority="15" stopIfTrue="1" operator="equal">
      <formula>"CR"</formula>
    </cfRule>
    <cfRule type="cellIs" dxfId="1589" priority="16" stopIfTrue="1" operator="equal">
      <formula>"FB"</formula>
    </cfRule>
    <cfRule type="cellIs" dxfId="1588" priority="17" stopIfTrue="1" operator="equal">
      <formula>"RR"</formula>
    </cfRule>
    <cfRule type="cellIs" dxfId="1587" priority="18" stopIfTrue="1" operator="equal">
      <formula>"MTB"</formula>
    </cfRule>
  </conditionalFormatting>
  <conditionalFormatting sqref="A1:A1048576">
    <cfRule type="expression" dxfId="1586" priority="11" stopIfTrue="1">
      <formula>H1="CR"</formula>
    </cfRule>
    <cfRule type="expression" dxfId="1585" priority="12" stopIfTrue="1">
      <formula>H1="RR"</formula>
    </cfRule>
    <cfRule type="expression" dxfId="1584" priority="13" stopIfTrue="1">
      <formula>H1="FB"</formula>
    </cfRule>
    <cfRule type="expression" dxfId="1583" priority="14">
      <formula>H1="MTB"</formula>
    </cfRule>
  </conditionalFormatting>
  <conditionalFormatting sqref="C1:C1048576">
    <cfRule type="cellIs" dxfId="1582" priority="7" stopIfTrue="1" operator="between">
      <formula>0</formula>
      <formula>19.99</formula>
    </cfRule>
    <cfRule type="cellIs" dxfId="1581" priority="8" stopIfTrue="1" operator="between">
      <formula>20</formula>
      <formula>49.99</formula>
    </cfRule>
    <cfRule type="cellIs" dxfId="1580" priority="9" stopIfTrue="1" operator="between">
      <formula>50</formula>
      <formula>99.9999</formula>
    </cfRule>
    <cfRule type="cellIs" dxfId="1579" priority="10" stopIfTrue="1" operator="between">
      <formula>100</formula>
      <formula>9999</formula>
    </cfRule>
  </conditionalFormatting>
  <conditionalFormatting sqref="D1:D1048576">
    <cfRule type="cellIs" dxfId="1578" priority="1" stopIfTrue="1" operator="between">
      <formula>0</formula>
      <formula>99.99</formula>
    </cfRule>
    <cfRule type="cellIs" dxfId="1577" priority="2" stopIfTrue="1" operator="between">
      <formula>100</formula>
      <formula>499.99</formula>
    </cfRule>
    <cfRule type="cellIs" dxfId="1576" priority="3" stopIfTrue="1" operator="between">
      <formula>500</formula>
      <formula>999.99</formula>
    </cfRule>
    <cfRule type="cellIs" dxfId="1575" priority="4" stopIfTrue="1" operator="between">
      <formula>1000</formula>
      <formula>1499.99</formula>
    </cfRule>
    <cfRule type="cellIs" dxfId="1574" priority="5" stopIfTrue="1" operator="between">
      <formula>1500</formula>
      <formula>1999.99</formula>
    </cfRule>
  </conditionalFormatting>
  <conditionalFormatting sqref="D1:D1048576">
    <cfRule type="cellIs" dxfId="1573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547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380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693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469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662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489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399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516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800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465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517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590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399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403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515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399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490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598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829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399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599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833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399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473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309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452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399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913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813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601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681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399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739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646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928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ref="A2:O29">
    <sortCondition descending="1" ref="D1"/>
  </sortState>
  <conditionalFormatting sqref="G1:G1048576">
    <cfRule type="cellIs" dxfId="1572" priority="76" operator="between">
      <formula>400</formula>
      <formula>9999.99</formula>
    </cfRule>
    <cfRule type="cellIs" dxfId="1571" priority="77" operator="between">
      <formula>300</formula>
      <formula>399.99</formula>
    </cfRule>
    <cfRule type="cellIs" dxfId="1570" priority="78" operator="between">
      <formula>0</formula>
      <formula>299.99</formula>
    </cfRule>
  </conditionalFormatting>
  <conditionalFormatting sqref="B1:B1048576">
    <cfRule type="cellIs" dxfId="1569" priority="38" stopIfTrue="1" operator="between">
      <formula>0</formula>
      <formula>0.041666665</formula>
    </cfRule>
    <cfRule type="cellIs" dxfId="1568" priority="39" stopIfTrue="1" operator="between">
      <formula>0.0416666666666667</formula>
      <formula>0.124999884259259</formula>
    </cfRule>
    <cfRule type="cellIs" dxfId="1567" priority="73" stopIfTrue="1" operator="between">
      <formula>0.125</formula>
      <formula>0.166666550925926</formula>
    </cfRule>
    <cfRule type="cellIs" dxfId="1566" priority="74" stopIfTrue="1" operator="between">
      <formula>0.0833333333333333</formula>
      <formula>0.208333217592593</formula>
    </cfRule>
    <cfRule type="cellIs" dxfId="1565" priority="75" stopIfTrue="1" operator="between">
      <formula>0.208333333333333</formula>
      <formula>4.16666655092593</formula>
    </cfRule>
  </conditionalFormatting>
  <conditionalFormatting sqref="E1:E1048576">
    <cfRule type="cellIs" dxfId="1564" priority="67" stopIfTrue="1" operator="between">
      <formula>0</formula>
      <formula>19.99</formula>
    </cfRule>
    <cfRule type="cellIs" dxfId="1563" priority="68" stopIfTrue="1" operator="between">
      <formula>10</formula>
      <formula>24.99</formula>
    </cfRule>
    <cfRule type="cellIs" dxfId="1562" priority="69" stopIfTrue="1" operator="between">
      <formula>25</formula>
      <formula>99.99</formula>
    </cfRule>
  </conditionalFormatting>
  <conditionalFormatting sqref="I1:L1048576">
    <cfRule type="cellIs" dxfId="1561" priority="63" operator="equal">
      <formula>1</formula>
    </cfRule>
    <cfRule type="cellIs" dxfId="1560" priority="64" operator="equal">
      <formula>2</formula>
    </cfRule>
    <cfRule type="cellIs" dxfId="1559" priority="65" operator="equal">
      <formula>3</formula>
    </cfRule>
  </conditionalFormatting>
  <conditionalFormatting sqref="F1:F1048576">
    <cfRule type="cellIs" dxfId="1558" priority="29" stopIfTrue="1" operator="between">
      <formula>0</formula>
      <formula>399.99</formula>
    </cfRule>
    <cfRule type="cellIs" dxfId="1557" priority="30" stopIfTrue="1" operator="between">
      <formula>400</formula>
      <formula>449.99</formula>
    </cfRule>
    <cfRule type="cellIs" dxfId="1556" priority="31" stopIfTrue="1" operator="between">
      <formula>450</formula>
      <formula>499.99</formula>
    </cfRule>
    <cfRule type="cellIs" dxfId="1555" priority="32" stopIfTrue="1" operator="between">
      <formula>500</formula>
      <formula>549.99</formula>
    </cfRule>
    <cfRule type="cellIs" dxfId="1554" priority="33" stopIfTrue="1" operator="between">
      <formula>550</formula>
      <formula>599.99</formula>
    </cfRule>
  </conditionalFormatting>
  <conditionalFormatting sqref="F1:F1048576">
    <cfRule type="cellIs" dxfId="1553" priority="34" stopIfTrue="1" operator="between">
      <formula>600</formula>
      <formula>9999.99</formula>
    </cfRule>
  </conditionalFormatting>
  <conditionalFormatting sqref="H1:H1048576">
    <cfRule type="cellIs" dxfId="1552" priority="19" stopIfTrue="1" operator="equal">
      <formula>"CR"</formula>
    </cfRule>
    <cfRule type="cellIs" dxfId="1551" priority="20" stopIfTrue="1" operator="equal">
      <formula>"FB"</formula>
    </cfRule>
    <cfRule type="cellIs" dxfId="1550" priority="21" stopIfTrue="1" operator="equal">
      <formula>"RR"</formula>
    </cfRule>
    <cfRule type="cellIs" dxfId="1549" priority="22" stopIfTrue="1" operator="equal">
      <formula>"MTB"</formula>
    </cfRule>
  </conditionalFormatting>
  <conditionalFormatting sqref="A1:A1048576">
    <cfRule type="expression" dxfId="1548" priority="15" stopIfTrue="1">
      <formula>H1="CR"</formula>
    </cfRule>
    <cfRule type="expression" dxfId="1547" priority="16" stopIfTrue="1">
      <formula>H1="RR"</formula>
    </cfRule>
    <cfRule type="expression" dxfId="1546" priority="17" stopIfTrue="1">
      <formula>H1="FB"</formula>
    </cfRule>
    <cfRule type="expression" dxfId="1545" priority="18">
      <formula>H1="MTB"</formula>
    </cfRule>
  </conditionalFormatting>
  <conditionalFormatting sqref="M1:M1048576">
    <cfRule type="cellIs" dxfId="1544" priority="12" stopIfTrue="1" operator="between">
      <formula>1</formula>
      <formula>1.499</formula>
    </cfRule>
    <cfRule type="cellIs" dxfId="1543" priority="13" stopIfTrue="1" operator="between">
      <formula>1.5</formula>
      <formula>2</formula>
    </cfRule>
    <cfRule type="cellIs" dxfId="1542" priority="14" operator="between">
      <formula>2</formula>
      <formula>99.999</formula>
    </cfRule>
  </conditionalFormatting>
  <conditionalFormatting sqref="C1:C1048576">
    <cfRule type="cellIs" dxfId="1541" priority="7" stopIfTrue="1" operator="between">
      <formula>0</formula>
      <formula>19.99</formula>
    </cfRule>
    <cfRule type="cellIs" dxfId="1540" priority="8" stopIfTrue="1" operator="between">
      <formula>20</formula>
      <formula>49.99</formula>
    </cfRule>
    <cfRule type="cellIs" dxfId="1539" priority="9" stopIfTrue="1" operator="between">
      <formula>50</formula>
      <formula>99.9999</formula>
    </cfRule>
    <cfRule type="cellIs" dxfId="1538" priority="10" stopIfTrue="1" operator="between">
      <formula>100</formula>
      <formula>9999</formula>
    </cfRule>
  </conditionalFormatting>
  <conditionalFormatting sqref="D1:D1048576">
    <cfRule type="cellIs" dxfId="1537" priority="1" stopIfTrue="1" operator="between">
      <formula>0</formula>
      <formula>99.99</formula>
    </cfRule>
    <cfRule type="cellIs" dxfId="1536" priority="2" stopIfTrue="1" operator="between">
      <formula>100</formula>
      <formula>499.99</formula>
    </cfRule>
    <cfRule type="cellIs" dxfId="1535" priority="3" stopIfTrue="1" operator="between">
      <formula>500</formula>
      <formula>999.99</formula>
    </cfRule>
    <cfRule type="cellIs" dxfId="1534" priority="4" stopIfTrue="1" operator="between">
      <formula>1000</formula>
      <formula>1499.99</formula>
    </cfRule>
    <cfRule type="cellIs" dxfId="1533" priority="5" stopIfTrue="1" operator="between">
      <formula>1500</formula>
      <formula>1999.99</formula>
    </cfRule>
  </conditionalFormatting>
  <conditionalFormatting sqref="D1:D1048576">
    <cfRule type="cellIs" dxfId="1532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827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899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828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851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396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588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302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ref="A2:O8">
    <sortCondition descending="1" ref="D1"/>
  </sortState>
  <conditionalFormatting sqref="G1:G1048576">
    <cfRule type="cellIs" dxfId="1531" priority="39" operator="between">
      <formula>400</formula>
      <formula>9999.99</formula>
    </cfRule>
    <cfRule type="cellIs" dxfId="1530" priority="40" operator="between">
      <formula>300</formula>
      <formula>399.99</formula>
    </cfRule>
    <cfRule type="cellIs" dxfId="1529" priority="41" operator="between">
      <formula>0</formula>
      <formula>299.99</formula>
    </cfRule>
  </conditionalFormatting>
  <conditionalFormatting sqref="B1:B1048576">
    <cfRule type="cellIs" dxfId="1528" priority="28" stopIfTrue="1" operator="between">
      <formula>0</formula>
      <formula>0.041666665</formula>
    </cfRule>
    <cfRule type="cellIs" dxfId="1527" priority="29" stopIfTrue="1" operator="between">
      <formula>0.0416666666666667</formula>
      <formula>0.124999884259259</formula>
    </cfRule>
    <cfRule type="cellIs" dxfId="1526" priority="36" stopIfTrue="1" operator="between">
      <formula>0.125</formula>
      <formula>0.166666550925926</formula>
    </cfRule>
    <cfRule type="cellIs" dxfId="1525" priority="37" stopIfTrue="1" operator="between">
      <formula>0.0833333333333333</formula>
      <formula>0.208333217592593</formula>
    </cfRule>
    <cfRule type="cellIs" dxfId="1524" priority="38" stopIfTrue="1" operator="between">
      <formula>0.208333333333333</formula>
      <formula>4.16666655092593</formula>
    </cfRule>
  </conditionalFormatting>
  <conditionalFormatting sqref="E1:E1048576">
    <cfRule type="cellIs" dxfId="1523" priority="33" stopIfTrue="1" operator="between">
      <formula>0</formula>
      <formula>19.99</formula>
    </cfRule>
    <cfRule type="cellIs" dxfId="1522" priority="34" stopIfTrue="1" operator="between">
      <formula>10</formula>
      <formula>24.99</formula>
    </cfRule>
    <cfRule type="cellIs" dxfId="1521" priority="35" stopIfTrue="1" operator="between">
      <formula>25</formula>
      <formula>99.99</formula>
    </cfRule>
  </conditionalFormatting>
  <conditionalFormatting sqref="I1:L1048576">
    <cfRule type="cellIs" dxfId="1520" priority="30" operator="equal">
      <formula>1</formula>
    </cfRule>
    <cfRule type="cellIs" dxfId="1519" priority="31" operator="equal">
      <formula>2</formula>
    </cfRule>
    <cfRule type="cellIs" dxfId="1518" priority="32" operator="equal">
      <formula>3</formula>
    </cfRule>
  </conditionalFormatting>
  <conditionalFormatting sqref="F1:F1048576">
    <cfRule type="cellIs" dxfId="1517" priority="22" stopIfTrue="1" operator="between">
      <formula>0</formula>
      <formula>399.99</formula>
    </cfRule>
    <cfRule type="cellIs" dxfId="1516" priority="23" stopIfTrue="1" operator="between">
      <formula>400</formula>
      <formula>449.99</formula>
    </cfRule>
    <cfRule type="cellIs" dxfId="1515" priority="24" stopIfTrue="1" operator="between">
      <formula>450</formula>
      <formula>499.99</formula>
    </cfRule>
    <cfRule type="cellIs" dxfId="1514" priority="25" stopIfTrue="1" operator="between">
      <formula>500</formula>
      <formula>549.99</formula>
    </cfRule>
    <cfRule type="cellIs" dxfId="1513" priority="26" stopIfTrue="1" operator="between">
      <formula>550</formula>
      <formula>599.99</formula>
    </cfRule>
  </conditionalFormatting>
  <conditionalFormatting sqref="F1:F1048576">
    <cfRule type="cellIs" dxfId="1512" priority="27" stopIfTrue="1" operator="between">
      <formula>600</formula>
      <formula>9999.99</formula>
    </cfRule>
  </conditionalFormatting>
  <conditionalFormatting sqref="H1:H1048576">
    <cfRule type="cellIs" dxfId="1511" priority="18" stopIfTrue="1" operator="equal">
      <formula>"CR"</formula>
    </cfRule>
    <cfRule type="cellIs" dxfId="1510" priority="19" stopIfTrue="1" operator="equal">
      <formula>"FB"</formula>
    </cfRule>
    <cfRule type="cellIs" dxfId="1509" priority="20" stopIfTrue="1" operator="equal">
      <formula>"RR"</formula>
    </cfRule>
    <cfRule type="cellIs" dxfId="1508" priority="21" stopIfTrue="1" operator="equal">
      <formula>"MTB"</formula>
    </cfRule>
  </conditionalFormatting>
  <conditionalFormatting sqref="A1:A1048576">
    <cfRule type="expression" dxfId="1507" priority="14" stopIfTrue="1">
      <formula>H1="CR"</formula>
    </cfRule>
    <cfRule type="expression" dxfId="1506" priority="15" stopIfTrue="1">
      <formula>H1="RR"</formula>
    </cfRule>
    <cfRule type="expression" dxfId="1505" priority="16" stopIfTrue="1">
      <formula>H1="FB"</formula>
    </cfRule>
    <cfRule type="expression" dxfId="1504" priority="17">
      <formula>H1="MTB"</formula>
    </cfRule>
  </conditionalFormatting>
  <conditionalFormatting sqref="M1:M1048576">
    <cfRule type="cellIs" dxfId="1503" priority="11" stopIfTrue="1" operator="between">
      <formula>1</formula>
      <formula>1.499</formula>
    </cfRule>
    <cfRule type="cellIs" dxfId="1502" priority="12" stopIfTrue="1" operator="between">
      <formula>1.5</formula>
      <formula>2</formula>
    </cfRule>
    <cfRule type="cellIs" dxfId="1501" priority="13" operator="between">
      <formula>2</formula>
      <formula>99.999</formula>
    </cfRule>
  </conditionalFormatting>
  <conditionalFormatting sqref="C1:C1048576">
    <cfRule type="cellIs" dxfId="1500" priority="7" stopIfTrue="1" operator="between">
      <formula>0</formula>
      <formula>19.99</formula>
    </cfRule>
    <cfRule type="cellIs" dxfId="1499" priority="8" stopIfTrue="1" operator="between">
      <formula>20</formula>
      <formula>49.99</formula>
    </cfRule>
    <cfRule type="cellIs" dxfId="1498" priority="9" stopIfTrue="1" operator="between">
      <formula>50</formula>
      <formula>99.9999</formula>
    </cfRule>
    <cfRule type="cellIs" dxfId="1497" priority="10" stopIfTrue="1" operator="between">
      <formula>100</formula>
      <formula>9999</formula>
    </cfRule>
  </conditionalFormatting>
  <conditionalFormatting sqref="D1:D1048576">
    <cfRule type="cellIs" dxfId="1496" priority="1" stopIfTrue="1" operator="between">
      <formula>0</formula>
      <formula>99.99</formula>
    </cfRule>
    <cfRule type="cellIs" dxfId="1495" priority="2" stopIfTrue="1" operator="between">
      <formula>100</formula>
      <formula>499.99</formula>
    </cfRule>
    <cfRule type="cellIs" dxfId="1494" priority="3" stopIfTrue="1" operator="between">
      <formula>500</formula>
      <formula>999.99</formula>
    </cfRule>
    <cfRule type="cellIs" dxfId="1493" priority="4" stopIfTrue="1" operator="between">
      <formula>1000</formula>
      <formula>1499.99</formula>
    </cfRule>
    <cfRule type="cellIs" dxfId="1492" priority="5" stopIfTrue="1" operator="between">
      <formula>1500</formula>
      <formula>1999.99</formula>
    </cfRule>
  </conditionalFormatting>
  <conditionalFormatting sqref="D1:D1048576">
    <cfRule type="cellIs" dxfId="1491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9966"/>
  </sheetPr>
  <dimension ref="A1:H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4" width="8.28515625" style="11" customWidth="1"/>
    <col min="5" max="5" width="8" customWidth="1"/>
    <col min="6" max="6" width="8.28515625" style="12" customWidth="1"/>
    <col min="7" max="7" width="10.28515625" bestFit="1" customWidth="1"/>
    <col min="8" max="8" width="5.85546875" customWidth="1"/>
  </cols>
  <sheetData>
    <row r="1" spans="1:8" s="33" customFormat="1" x14ac:dyDescent="0.2">
      <c r="A1" s="197" t="s">
        <v>55</v>
      </c>
      <c r="B1" s="75" t="s">
        <v>0</v>
      </c>
      <c r="C1" s="232" t="s">
        <v>243</v>
      </c>
      <c r="D1" s="232" t="s">
        <v>945</v>
      </c>
      <c r="E1" s="366" t="s">
        <v>2</v>
      </c>
      <c r="F1" s="23" t="s">
        <v>242</v>
      </c>
      <c r="G1" s="76" t="s">
        <v>1</v>
      </c>
      <c r="H1" s="24" t="s">
        <v>3</v>
      </c>
    </row>
    <row r="2" spans="1:8" x14ac:dyDescent="0.2">
      <c r="A2" s="1" t="s">
        <v>943</v>
      </c>
      <c r="B2" s="2">
        <v>7.2916666666666671E-2</v>
      </c>
      <c r="C2" s="14">
        <v>27</v>
      </c>
      <c r="D2" s="14">
        <v>2</v>
      </c>
      <c r="E2" s="13">
        <v>400</v>
      </c>
      <c r="F2" s="9">
        <v>15.428571428571427</v>
      </c>
      <c r="G2" s="13">
        <v>495</v>
      </c>
      <c r="H2" s="6" t="s">
        <v>646</v>
      </c>
    </row>
    <row r="3" spans="1:8" x14ac:dyDescent="0.2">
      <c r="A3" s="1" t="s">
        <v>948</v>
      </c>
      <c r="B3" s="2">
        <v>5.2083333333333336E-2</v>
      </c>
      <c r="C3" s="11">
        <v>18.399999999999999</v>
      </c>
      <c r="D3" s="11">
        <v>1.2</v>
      </c>
      <c r="E3" s="13">
        <v>345</v>
      </c>
      <c r="F3" s="4">
        <v>14.719999999999999</v>
      </c>
      <c r="G3" s="13">
        <v>454</v>
      </c>
      <c r="H3" s="6" t="s">
        <v>6</v>
      </c>
    </row>
    <row r="4" spans="1:8" x14ac:dyDescent="0.2">
      <c r="A4" s="1" t="s">
        <v>947</v>
      </c>
      <c r="B4" s="2">
        <v>4.1666666666666664E-2</v>
      </c>
      <c r="C4" s="11">
        <v>12.3</v>
      </c>
      <c r="D4" s="11">
        <v>1.3</v>
      </c>
      <c r="E4" s="84">
        <v>320</v>
      </c>
      <c r="F4" s="12">
        <v>12.3</v>
      </c>
      <c r="G4" s="84">
        <v>443</v>
      </c>
      <c r="H4" s="85" t="s">
        <v>646</v>
      </c>
    </row>
    <row r="5" spans="1:8" x14ac:dyDescent="0.2">
      <c r="A5" s="1" t="s">
        <v>944</v>
      </c>
      <c r="B5" s="2">
        <v>6.9942129629629632E-2</v>
      </c>
      <c r="C5" s="11">
        <v>31</v>
      </c>
      <c r="D5" s="11">
        <v>1.5</v>
      </c>
      <c r="E5" s="13">
        <v>241</v>
      </c>
      <c r="F5" s="12">
        <v>18.5</v>
      </c>
      <c r="G5" s="13">
        <v>261</v>
      </c>
      <c r="H5" s="6" t="s">
        <v>646</v>
      </c>
    </row>
    <row r="6" spans="1:8" x14ac:dyDescent="0.2">
      <c r="A6" s="1" t="s">
        <v>949</v>
      </c>
      <c r="B6" s="2">
        <v>4.6180555555555558E-2</v>
      </c>
      <c r="C6" s="3">
        <v>15</v>
      </c>
      <c r="D6" s="3">
        <v>1.4</v>
      </c>
      <c r="E6" s="84">
        <v>330</v>
      </c>
      <c r="F6" s="12">
        <v>13.5</v>
      </c>
      <c r="G6" s="13">
        <v>455</v>
      </c>
      <c r="H6" s="231" t="s">
        <v>646</v>
      </c>
    </row>
    <row r="7" spans="1:8" x14ac:dyDescent="0.2">
      <c r="C7" s="14"/>
      <c r="D7" s="14"/>
      <c r="E7" s="13"/>
    </row>
    <row r="8" spans="1:8" x14ac:dyDescent="0.2">
      <c r="C8" s="120"/>
      <c r="D8" s="120"/>
      <c r="E8" s="13"/>
      <c r="H8" s="6"/>
    </row>
    <row r="9" spans="1:8" x14ac:dyDescent="0.2">
      <c r="E9" s="13"/>
    </row>
    <row r="11" spans="1:8" x14ac:dyDescent="0.2">
      <c r="C11" s="3"/>
      <c r="D11" s="3"/>
      <c r="E11" s="5"/>
      <c r="F11" s="9"/>
      <c r="G11" s="13"/>
      <c r="H11" s="231"/>
    </row>
    <row r="13" spans="1:8" x14ac:dyDescent="0.2">
      <c r="C13" s="3"/>
      <c r="D13" s="3"/>
      <c r="E13" s="8"/>
      <c r="G13" s="13"/>
      <c r="H13" s="231"/>
    </row>
    <row r="14" spans="1:8" x14ac:dyDescent="0.2">
      <c r="C14" s="3"/>
      <c r="D14" s="3"/>
      <c r="E14" s="13"/>
      <c r="G14" s="13"/>
      <c r="H14" s="6"/>
    </row>
    <row r="15" spans="1:8" x14ac:dyDescent="0.2">
      <c r="C15" s="14"/>
      <c r="D15" s="14"/>
      <c r="E15" s="13"/>
      <c r="F15" s="9"/>
      <c r="G15" s="13"/>
      <c r="H15" s="6"/>
    </row>
    <row r="16" spans="1:8" x14ac:dyDescent="0.2">
      <c r="H16" s="198"/>
    </row>
    <row r="18" spans="3:8" x14ac:dyDescent="0.2">
      <c r="E18" s="13"/>
      <c r="F18" s="9"/>
      <c r="G18" s="13"/>
      <c r="H18" s="6"/>
    </row>
    <row r="19" spans="3:8" x14ac:dyDescent="0.2">
      <c r="C19" s="14"/>
      <c r="D19" s="14"/>
      <c r="E19" s="13"/>
    </row>
    <row r="22" spans="3:8" x14ac:dyDescent="0.2">
      <c r="C22" s="14"/>
      <c r="D22" s="14"/>
      <c r="E22" s="13"/>
      <c r="F22" s="9"/>
      <c r="G22" s="13"/>
      <c r="H22" s="233"/>
    </row>
    <row r="23" spans="3:8" x14ac:dyDescent="0.2">
      <c r="C23" s="3"/>
      <c r="D23" s="3"/>
      <c r="E23" s="13"/>
      <c r="F23" s="9"/>
      <c r="G23" s="13"/>
      <c r="H23" s="6"/>
    </row>
    <row r="24" spans="3:8" x14ac:dyDescent="0.2">
      <c r="C24" s="14"/>
      <c r="D24" s="14"/>
      <c r="E24" s="8"/>
    </row>
    <row r="25" spans="3:8" x14ac:dyDescent="0.2">
      <c r="C25" s="14"/>
      <c r="D25" s="14"/>
      <c r="E25" s="8"/>
    </row>
    <row r="26" spans="3:8" x14ac:dyDescent="0.2">
      <c r="C26" s="3"/>
      <c r="D26" s="3"/>
      <c r="E26" s="13"/>
      <c r="F26" s="4"/>
      <c r="H26" s="6"/>
    </row>
    <row r="27" spans="3:8" x14ac:dyDescent="0.2">
      <c r="C27" s="14"/>
      <c r="D27" s="14"/>
      <c r="E27" s="13"/>
      <c r="F27" s="9"/>
      <c r="G27" s="13"/>
      <c r="H27" s="6"/>
    </row>
    <row r="28" spans="3:8" x14ac:dyDescent="0.2">
      <c r="E28" s="13"/>
    </row>
    <row r="29" spans="3:8" x14ac:dyDescent="0.2">
      <c r="C29" s="3"/>
      <c r="D29" s="3"/>
      <c r="E29" s="13"/>
      <c r="F29" s="9"/>
      <c r="G29" s="13"/>
      <c r="H29" s="16"/>
    </row>
    <row r="30" spans="3:8" x14ac:dyDescent="0.2">
      <c r="C30" s="3"/>
      <c r="D30" s="3"/>
      <c r="E30" s="8"/>
      <c r="F30" s="9"/>
      <c r="G30" s="13"/>
      <c r="H30" s="6"/>
    </row>
    <row r="31" spans="3:8" x14ac:dyDescent="0.2">
      <c r="C31" s="3"/>
      <c r="D31" s="3"/>
      <c r="E31" s="13"/>
      <c r="F31" s="9"/>
      <c r="G31" s="13"/>
      <c r="H31" s="6"/>
    </row>
    <row r="32" spans="3:8" x14ac:dyDescent="0.2">
      <c r="E32" s="8"/>
      <c r="F32" s="9"/>
      <c r="G32" s="13"/>
      <c r="H32" s="85"/>
    </row>
    <row r="33" spans="3:8" x14ac:dyDescent="0.2">
      <c r="C33" s="3"/>
      <c r="D33" s="3"/>
      <c r="E33" s="13"/>
      <c r="F33" s="9"/>
      <c r="G33" s="13"/>
      <c r="H33" s="6"/>
    </row>
    <row r="34" spans="3:8" x14ac:dyDescent="0.2">
      <c r="C34" s="3"/>
      <c r="D34" s="3"/>
      <c r="E34" s="8"/>
      <c r="F34" s="9"/>
      <c r="G34" s="13"/>
      <c r="H34" s="6"/>
    </row>
    <row r="35" spans="3:8" x14ac:dyDescent="0.2">
      <c r="C35" s="3"/>
      <c r="D35" s="3"/>
      <c r="E35" s="13"/>
      <c r="G35" s="13"/>
      <c r="H35" s="6"/>
    </row>
    <row r="36" spans="3:8" x14ac:dyDescent="0.2">
      <c r="E36" s="13"/>
      <c r="G36" s="13"/>
      <c r="H36" s="6"/>
    </row>
    <row r="37" spans="3:8" x14ac:dyDescent="0.2">
      <c r="C37" s="3"/>
      <c r="D37" s="3"/>
      <c r="E37" s="13"/>
      <c r="G37" s="13"/>
    </row>
    <row r="38" spans="3:8" x14ac:dyDescent="0.2">
      <c r="C38" s="3"/>
      <c r="D38" s="3"/>
      <c r="E38" s="13"/>
      <c r="F38" s="9"/>
      <c r="G38" s="13"/>
    </row>
    <row r="39" spans="3:8" x14ac:dyDescent="0.2">
      <c r="C39" s="3"/>
      <c r="D39" s="3"/>
      <c r="E39" s="13"/>
      <c r="F39" s="4"/>
      <c r="G39" s="13"/>
    </row>
    <row r="40" spans="3:8" x14ac:dyDescent="0.2">
      <c r="E40" s="13"/>
      <c r="F40" s="9"/>
    </row>
    <row r="41" spans="3:8" x14ac:dyDescent="0.2">
      <c r="G41" s="13"/>
      <c r="H41" s="6"/>
    </row>
    <row r="44" spans="3:8" x14ac:dyDescent="0.2">
      <c r="F44" s="9"/>
    </row>
    <row r="46" spans="3:8" x14ac:dyDescent="0.2">
      <c r="F46" s="9"/>
    </row>
    <row r="47" spans="3:8" x14ac:dyDescent="0.2">
      <c r="F47" s="9"/>
    </row>
  </sheetData>
  <sortState ref="A2:H5">
    <sortCondition descending="1" ref="E1"/>
  </sortState>
  <conditionalFormatting sqref="E1:E1048576">
    <cfRule type="cellIs" dxfId="1490" priority="1" stopIfTrue="1" operator="between">
      <formula>0</formula>
      <formula>99.99</formula>
    </cfRule>
    <cfRule type="cellIs" dxfId="1489" priority="2" stopIfTrue="1" operator="between">
      <formula>100</formula>
      <formula>499.99</formula>
    </cfRule>
    <cfRule type="cellIs" dxfId="1488" priority="3" stopIfTrue="1" operator="between">
      <formula>500</formula>
      <formula>999.99</formula>
    </cfRule>
    <cfRule type="cellIs" dxfId="1487" priority="4" stopIfTrue="1" operator="between">
      <formula>1000</formula>
      <formula>1499.99</formula>
    </cfRule>
    <cfRule type="cellIs" dxfId="1486" priority="5" stopIfTrue="1" operator="between">
      <formula>1500</formula>
      <formula>1999.99</formula>
    </cfRule>
  </conditionalFormatting>
  <conditionalFormatting sqref="F1:F1048576">
    <cfRule type="cellIs" dxfId="1485" priority="30" stopIfTrue="1" operator="between">
      <formula>0</formula>
      <formula>19.99</formula>
    </cfRule>
    <cfRule type="cellIs" dxfId="1484" priority="31" stopIfTrue="1" operator="between">
      <formula>10</formula>
      <formula>24.99</formula>
    </cfRule>
    <cfRule type="cellIs" dxfId="1483" priority="32" stopIfTrue="1" operator="between">
      <formula>25</formula>
      <formula>99.99</formula>
    </cfRule>
  </conditionalFormatting>
  <conditionalFormatting sqref="B1:B1048576">
    <cfRule type="cellIs" dxfId="1482" priority="25" stopIfTrue="1" operator="between">
      <formula>0</formula>
      <formula>0.041666665</formula>
    </cfRule>
    <cfRule type="cellIs" dxfId="1481" priority="26" stopIfTrue="1" operator="between">
      <formula>0.0416666666666667</formula>
      <formula>0.124999884259259</formula>
    </cfRule>
    <cfRule type="cellIs" dxfId="1480" priority="27" stopIfTrue="1" operator="between">
      <formula>0.125</formula>
      <formula>0.166666550925926</formula>
    </cfRule>
    <cfRule type="cellIs" dxfId="1479" priority="28" stopIfTrue="1" operator="between">
      <formula>0.0833333333333333</formula>
      <formula>0.208333217592593</formula>
    </cfRule>
    <cfRule type="cellIs" dxfId="1478" priority="29" stopIfTrue="1" operator="between">
      <formula>0.208333333333333</formula>
      <formula>4.16666655092593</formula>
    </cfRule>
  </conditionalFormatting>
  <conditionalFormatting sqref="G1:G1048576">
    <cfRule type="cellIs" dxfId="1477" priority="19" stopIfTrue="1" operator="between">
      <formula>0</formula>
      <formula>399.99</formula>
    </cfRule>
    <cfRule type="cellIs" dxfId="1476" priority="20" stopIfTrue="1" operator="between">
      <formula>400</formula>
      <formula>449.99</formula>
    </cfRule>
    <cfRule type="cellIs" dxfId="1475" priority="21" stopIfTrue="1" operator="between">
      <formula>450</formula>
      <formula>499.99</formula>
    </cfRule>
    <cfRule type="cellIs" dxfId="1474" priority="22" stopIfTrue="1" operator="between">
      <formula>500</formula>
      <formula>549.99</formula>
    </cfRule>
    <cfRule type="cellIs" dxfId="1473" priority="23" stopIfTrue="1" operator="between">
      <formula>550</formula>
      <formula>599.99</formula>
    </cfRule>
  </conditionalFormatting>
  <conditionalFormatting sqref="G1:G1048576">
    <cfRule type="cellIs" dxfId="1472" priority="24" stopIfTrue="1" operator="between">
      <formula>600</formula>
      <formula>9999.99</formula>
    </cfRule>
  </conditionalFormatting>
  <conditionalFormatting sqref="H1:H1048576">
    <cfRule type="cellIs" dxfId="1471" priority="15" stopIfTrue="1" operator="equal">
      <formula>"CR"</formula>
    </cfRule>
    <cfRule type="cellIs" dxfId="1470" priority="16" stopIfTrue="1" operator="equal">
      <formula>"FB"</formula>
    </cfRule>
    <cfRule type="cellIs" dxfId="1469" priority="17" stopIfTrue="1" operator="equal">
      <formula>"RR"</formula>
    </cfRule>
    <cfRule type="cellIs" dxfId="1468" priority="18" stopIfTrue="1" operator="equal">
      <formula>"MTB"</formula>
    </cfRule>
  </conditionalFormatting>
  <conditionalFormatting sqref="A1:A1048576">
    <cfRule type="expression" dxfId="1467" priority="11" stopIfTrue="1">
      <formula>H1="CR"</formula>
    </cfRule>
    <cfRule type="expression" dxfId="1466" priority="12" stopIfTrue="1">
      <formula>H1="RR"</formula>
    </cfRule>
    <cfRule type="expression" dxfId="1465" priority="13" stopIfTrue="1">
      <formula>H1="FB"</formula>
    </cfRule>
    <cfRule type="expression" dxfId="1464" priority="14" stopIfTrue="1">
      <formula>H1="MTB"</formula>
    </cfRule>
  </conditionalFormatting>
  <conditionalFormatting sqref="C1:D1048576">
    <cfRule type="cellIs" dxfId="1463" priority="7" stopIfTrue="1" operator="between">
      <formula>0</formula>
      <formula>19.99</formula>
    </cfRule>
    <cfRule type="cellIs" dxfId="1462" priority="8" stopIfTrue="1" operator="between">
      <formula>20</formula>
      <formula>49.99</formula>
    </cfRule>
    <cfRule type="cellIs" dxfId="1461" priority="9" stopIfTrue="1" operator="between">
      <formula>50</formula>
      <formula>99.9999</formula>
    </cfRule>
    <cfRule type="cellIs" dxfId="1460" priority="10" stopIfTrue="1" operator="between">
      <formula>100</formula>
      <formula>9999</formula>
    </cfRule>
  </conditionalFormatting>
  <conditionalFormatting sqref="E1:E1048576">
    <cfRule type="cellIs" dxfId="1459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2020-04-19T19:50:38Z</dcterms:modified>
</cp:coreProperties>
</file>