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_fan\Desktop\GPHUNT\PTCGPB_auto_refresh_ids\"/>
    </mc:Choice>
  </mc:AlternateContent>
  <xr:revisionPtr revIDLastSave="0" documentId="13_ncr:1_{7F5D9C6E-E9A3-4B33-87A3-92330D7469ED}" xr6:coauthVersionLast="47" xr6:coauthVersionMax="47" xr10:uidLastSave="{00000000-0000-0000-0000-000000000000}"/>
  <bookViews>
    <workbookView xWindow="3000" yWindow="3000" windowWidth="30960" windowHeight="12120" xr2:uid="{00000000-000D-0000-FFFF-FFFF00000000}"/>
  </bookViews>
  <sheets>
    <sheet name="Sheet1" sheetId="1" r:id="rId1"/>
    <sheet name="GPs" sheetId="2" r:id="rId2"/>
    <sheet name="RawPacks" sheetId="3" r:id="rId3"/>
    <sheet name="GPs Pivot by Day" sheetId="4" r:id="rId4"/>
  </sheets>
  <definedNames>
    <definedName name="_xlnm._FilterDatabase" localSheetId="1" hidden="1">GPs!$A$1:$H$76</definedName>
    <definedName name="_xlnm._FilterDatabase" localSheetId="2" hidden="1">RawPacks!$A$1:$H$148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8" i="3" l="1"/>
  <c r="G148" i="3"/>
  <c r="F148" i="3"/>
  <c r="E148" i="3"/>
  <c r="D148" i="3"/>
  <c r="C148" i="3"/>
  <c r="B148" i="3"/>
  <c r="H147" i="3"/>
  <c r="G147" i="3"/>
  <c r="F147" i="3"/>
  <c r="E147" i="3"/>
  <c r="D147" i="3"/>
  <c r="C147" i="3"/>
  <c r="B147" i="3"/>
  <c r="H146" i="3"/>
  <c r="G146" i="3"/>
  <c r="F146" i="3"/>
  <c r="E146" i="3"/>
  <c r="D146" i="3"/>
  <c r="C146" i="3"/>
  <c r="B146" i="3"/>
  <c r="H145" i="3"/>
  <c r="G145" i="3"/>
  <c r="F145" i="3"/>
  <c r="E145" i="3"/>
  <c r="D145" i="3"/>
  <c r="C145" i="3"/>
  <c r="B145" i="3"/>
  <c r="H144" i="3"/>
  <c r="G144" i="3"/>
  <c r="F144" i="3"/>
  <c r="E144" i="3"/>
  <c r="D144" i="3"/>
  <c r="C144" i="3"/>
  <c r="B144" i="3"/>
  <c r="H143" i="3"/>
  <c r="G143" i="3"/>
  <c r="F143" i="3"/>
  <c r="E143" i="3"/>
  <c r="D143" i="3"/>
  <c r="C143" i="3"/>
  <c r="B143" i="3"/>
  <c r="H142" i="3"/>
  <c r="G142" i="3"/>
  <c r="F142" i="3"/>
  <c r="E142" i="3"/>
  <c r="D142" i="3"/>
  <c r="C142" i="3"/>
  <c r="B142" i="3"/>
  <c r="H141" i="3"/>
  <c r="G141" i="3"/>
  <c r="F141" i="3"/>
  <c r="E141" i="3"/>
  <c r="D141" i="3"/>
  <c r="C141" i="3"/>
  <c r="B141" i="3"/>
  <c r="H140" i="3"/>
  <c r="G140" i="3"/>
  <c r="F140" i="3"/>
  <c r="E140" i="3"/>
  <c r="D140" i="3"/>
  <c r="C140" i="3"/>
  <c r="B140" i="3"/>
  <c r="H139" i="3"/>
  <c r="G139" i="3"/>
  <c r="F139" i="3"/>
  <c r="E139" i="3"/>
  <c r="D139" i="3"/>
  <c r="C139" i="3"/>
  <c r="B139" i="3"/>
  <c r="H138" i="3"/>
  <c r="G138" i="3"/>
  <c r="F138" i="3"/>
  <c r="E138" i="3"/>
  <c r="D138" i="3"/>
  <c r="C138" i="3"/>
  <c r="B138" i="3"/>
  <c r="H137" i="3"/>
  <c r="G137" i="3"/>
  <c r="F137" i="3"/>
  <c r="E137" i="3"/>
  <c r="D137" i="3"/>
  <c r="C137" i="3"/>
  <c r="B137" i="3"/>
  <c r="H136" i="3"/>
  <c r="G136" i="3"/>
  <c r="F136" i="3"/>
  <c r="E136" i="3"/>
  <c r="D136" i="3"/>
  <c r="C136" i="3"/>
  <c r="B136" i="3"/>
  <c r="H135" i="3"/>
  <c r="G135" i="3"/>
  <c r="F135" i="3"/>
  <c r="E135" i="3"/>
  <c r="D135" i="3"/>
  <c r="C135" i="3"/>
  <c r="B135" i="3"/>
  <c r="H134" i="3"/>
  <c r="G134" i="3"/>
  <c r="F134" i="3"/>
  <c r="E134" i="3"/>
  <c r="D134" i="3"/>
  <c r="C134" i="3"/>
  <c r="B134" i="3"/>
  <c r="H133" i="3"/>
  <c r="G133" i="3"/>
  <c r="F133" i="3"/>
  <c r="E133" i="3"/>
  <c r="D133" i="3"/>
  <c r="C133" i="3"/>
  <c r="B133" i="3"/>
  <c r="H132" i="3"/>
  <c r="G132" i="3"/>
  <c r="F132" i="3"/>
  <c r="E132" i="3"/>
  <c r="D132" i="3"/>
  <c r="C132" i="3"/>
  <c r="B132" i="3"/>
  <c r="H131" i="3"/>
  <c r="G131" i="3"/>
  <c r="F131" i="3"/>
  <c r="E131" i="3"/>
  <c r="D131" i="3"/>
  <c r="C131" i="3"/>
  <c r="B131" i="3"/>
  <c r="H130" i="3"/>
  <c r="G130" i="3"/>
  <c r="F130" i="3"/>
  <c r="E130" i="3"/>
  <c r="D130" i="3"/>
  <c r="C130" i="3"/>
  <c r="B130" i="3"/>
  <c r="H129" i="3"/>
  <c r="G129" i="3"/>
  <c r="F129" i="3"/>
  <c r="E129" i="3"/>
  <c r="D129" i="3"/>
  <c r="C129" i="3"/>
  <c r="B129" i="3"/>
  <c r="H128" i="3"/>
  <c r="G128" i="3"/>
  <c r="F128" i="3"/>
  <c r="E128" i="3"/>
  <c r="D128" i="3"/>
  <c r="C128" i="3"/>
  <c r="B128" i="3"/>
  <c r="H127" i="3"/>
  <c r="G127" i="3"/>
  <c r="F127" i="3"/>
  <c r="E127" i="3"/>
  <c r="D127" i="3"/>
  <c r="C127" i="3"/>
  <c r="B127" i="3"/>
  <c r="H126" i="3"/>
  <c r="G126" i="3"/>
  <c r="F126" i="3"/>
  <c r="E126" i="3"/>
  <c r="D126" i="3"/>
  <c r="C126" i="3"/>
  <c r="B126" i="3"/>
  <c r="H125" i="3"/>
  <c r="G125" i="3"/>
  <c r="F125" i="3"/>
  <c r="E125" i="3"/>
  <c r="D125" i="3"/>
  <c r="C125" i="3"/>
  <c r="B125" i="3"/>
  <c r="H124" i="3"/>
  <c r="G124" i="3"/>
  <c r="F124" i="3"/>
  <c r="E124" i="3"/>
  <c r="D124" i="3"/>
  <c r="C124" i="3"/>
  <c r="B124" i="3"/>
  <c r="H123" i="3"/>
  <c r="G123" i="3"/>
  <c r="F123" i="3"/>
  <c r="E123" i="3"/>
  <c r="D123" i="3"/>
  <c r="C123" i="3"/>
  <c r="B123" i="3"/>
  <c r="H122" i="3"/>
  <c r="G122" i="3"/>
  <c r="F122" i="3"/>
  <c r="E122" i="3"/>
  <c r="D122" i="3"/>
  <c r="C122" i="3"/>
  <c r="B122" i="3"/>
  <c r="H121" i="3"/>
  <c r="G121" i="3"/>
  <c r="F121" i="3"/>
  <c r="E121" i="3"/>
  <c r="D121" i="3"/>
  <c r="C121" i="3"/>
  <c r="B121" i="3"/>
  <c r="H120" i="3"/>
  <c r="G120" i="3"/>
  <c r="F120" i="3"/>
  <c r="E120" i="3"/>
  <c r="D120" i="3"/>
  <c r="C120" i="3"/>
  <c r="B120" i="3"/>
  <c r="H119" i="3"/>
  <c r="G119" i="3"/>
  <c r="F119" i="3"/>
  <c r="E119" i="3"/>
  <c r="D119" i="3"/>
  <c r="C119" i="3"/>
  <c r="B119" i="3"/>
  <c r="H118" i="3"/>
  <c r="G118" i="3"/>
  <c r="F118" i="3"/>
  <c r="E118" i="3"/>
  <c r="D118" i="3"/>
  <c r="C118" i="3"/>
  <c r="B118" i="3"/>
  <c r="H117" i="3"/>
  <c r="G117" i="3"/>
  <c r="F117" i="3"/>
  <c r="E117" i="3"/>
  <c r="D117" i="3"/>
  <c r="C117" i="3"/>
  <c r="B117" i="3"/>
  <c r="H116" i="3"/>
  <c r="G116" i="3"/>
  <c r="F116" i="3"/>
  <c r="E116" i="3"/>
  <c r="D116" i="3"/>
  <c r="C116" i="3"/>
  <c r="B116" i="3"/>
  <c r="H115" i="3"/>
  <c r="G115" i="3"/>
  <c r="F115" i="3"/>
  <c r="E115" i="3"/>
  <c r="D115" i="3"/>
  <c r="C115" i="3"/>
  <c r="B115" i="3"/>
  <c r="H114" i="3"/>
  <c r="G114" i="3"/>
  <c r="F114" i="3"/>
  <c r="E114" i="3"/>
  <c r="D114" i="3"/>
  <c r="C114" i="3"/>
  <c r="B114" i="3"/>
  <c r="H113" i="3"/>
  <c r="G113" i="3"/>
  <c r="F113" i="3"/>
  <c r="E113" i="3"/>
  <c r="D113" i="3"/>
  <c r="C113" i="3"/>
  <c r="B113" i="3"/>
  <c r="H112" i="3"/>
  <c r="G112" i="3"/>
  <c r="F112" i="3"/>
  <c r="E112" i="3"/>
  <c r="D112" i="3"/>
  <c r="C112" i="3"/>
  <c r="B112" i="3"/>
  <c r="H111" i="3"/>
  <c r="G111" i="3"/>
  <c r="F111" i="3"/>
  <c r="E111" i="3"/>
  <c r="D111" i="3"/>
  <c r="C111" i="3"/>
  <c r="B111" i="3"/>
  <c r="H110" i="3"/>
  <c r="G110" i="3"/>
  <c r="F110" i="3"/>
  <c r="E110" i="3"/>
  <c r="D110" i="3"/>
  <c r="C110" i="3"/>
  <c r="B110" i="3"/>
  <c r="H109" i="3"/>
  <c r="G109" i="3"/>
  <c r="F109" i="3"/>
  <c r="E109" i="3"/>
  <c r="D109" i="3"/>
  <c r="C109" i="3"/>
  <c r="B109" i="3"/>
  <c r="H108" i="3"/>
  <c r="G108" i="3"/>
  <c r="F108" i="3"/>
  <c r="E108" i="3"/>
  <c r="D108" i="3"/>
  <c r="C108" i="3"/>
  <c r="B108" i="3"/>
  <c r="H107" i="3"/>
  <c r="G107" i="3"/>
  <c r="F107" i="3"/>
  <c r="E107" i="3"/>
  <c r="D107" i="3"/>
  <c r="C107" i="3"/>
  <c r="B107" i="3"/>
  <c r="H106" i="3"/>
  <c r="G106" i="3"/>
  <c r="F106" i="3"/>
  <c r="E106" i="3"/>
  <c r="D106" i="3"/>
  <c r="C106" i="3"/>
  <c r="B106" i="3"/>
  <c r="H105" i="3"/>
  <c r="G105" i="3"/>
  <c r="F105" i="3"/>
  <c r="E105" i="3"/>
  <c r="D105" i="3"/>
  <c r="C105" i="3"/>
  <c r="B105" i="3"/>
  <c r="H104" i="3"/>
  <c r="G104" i="3"/>
  <c r="F104" i="3"/>
  <c r="E104" i="3"/>
  <c r="D104" i="3"/>
  <c r="C104" i="3"/>
  <c r="B104" i="3"/>
  <c r="H103" i="3"/>
  <c r="G103" i="3"/>
  <c r="F103" i="3"/>
  <c r="E103" i="3"/>
  <c r="D103" i="3"/>
  <c r="C103" i="3"/>
  <c r="B103" i="3"/>
  <c r="H102" i="3"/>
  <c r="G102" i="3"/>
  <c r="F102" i="3"/>
  <c r="E102" i="3"/>
  <c r="D102" i="3"/>
  <c r="C102" i="3"/>
  <c r="B102" i="3"/>
  <c r="H101" i="3"/>
  <c r="G101" i="3"/>
  <c r="F101" i="3"/>
  <c r="E101" i="3"/>
  <c r="D101" i="3"/>
  <c r="C101" i="3"/>
  <c r="B101" i="3"/>
  <c r="H100" i="3"/>
  <c r="G100" i="3"/>
  <c r="F100" i="3"/>
  <c r="E100" i="3"/>
  <c r="D100" i="3"/>
  <c r="C100" i="3"/>
  <c r="B100" i="3"/>
  <c r="H99" i="3"/>
  <c r="G99" i="3"/>
  <c r="F99" i="3"/>
  <c r="E99" i="3"/>
  <c r="D99" i="3"/>
  <c r="C99" i="3"/>
  <c r="B99" i="3"/>
  <c r="H98" i="3"/>
  <c r="G98" i="3"/>
  <c r="F98" i="3"/>
  <c r="E98" i="3"/>
  <c r="D98" i="3"/>
  <c r="C98" i="3"/>
  <c r="B98" i="3"/>
  <c r="H97" i="3"/>
  <c r="G97" i="3"/>
  <c r="F97" i="3"/>
  <c r="E97" i="3"/>
  <c r="D97" i="3"/>
  <c r="C97" i="3"/>
  <c r="B97" i="3"/>
  <c r="H96" i="3"/>
  <c r="G96" i="3"/>
  <c r="F96" i="3"/>
  <c r="E96" i="3"/>
  <c r="D96" i="3"/>
  <c r="C96" i="3"/>
  <c r="B96" i="3"/>
  <c r="H95" i="3"/>
  <c r="G95" i="3"/>
  <c r="F95" i="3"/>
  <c r="E95" i="3"/>
  <c r="D95" i="3"/>
  <c r="C95" i="3"/>
  <c r="B95" i="3"/>
  <c r="H94" i="3"/>
  <c r="G94" i="3"/>
  <c r="F94" i="3"/>
  <c r="E94" i="3"/>
  <c r="D94" i="3"/>
  <c r="C94" i="3"/>
  <c r="B94" i="3"/>
  <c r="H93" i="3"/>
  <c r="G93" i="3"/>
  <c r="F93" i="3"/>
  <c r="E93" i="3"/>
  <c r="D93" i="3"/>
  <c r="C93" i="3"/>
  <c r="B93" i="3"/>
  <c r="H92" i="3"/>
  <c r="G92" i="3"/>
  <c r="F92" i="3"/>
  <c r="E92" i="3"/>
  <c r="D92" i="3"/>
  <c r="C92" i="3"/>
  <c r="B92" i="3"/>
  <c r="H91" i="3"/>
  <c r="G91" i="3"/>
  <c r="F91" i="3"/>
  <c r="E91" i="3"/>
  <c r="D91" i="3"/>
  <c r="C91" i="3"/>
  <c r="B91" i="3"/>
  <c r="H90" i="3"/>
  <c r="G90" i="3"/>
  <c r="F90" i="3"/>
  <c r="E90" i="3"/>
  <c r="D90" i="3"/>
  <c r="C90" i="3"/>
  <c r="B90" i="3"/>
  <c r="H89" i="3"/>
  <c r="G89" i="3"/>
  <c r="F89" i="3"/>
  <c r="E89" i="3"/>
  <c r="D89" i="3"/>
  <c r="C89" i="3"/>
  <c r="B89" i="3"/>
  <c r="H88" i="3"/>
  <c r="G88" i="3"/>
  <c r="F88" i="3"/>
  <c r="E88" i="3"/>
  <c r="D88" i="3"/>
  <c r="C88" i="3"/>
  <c r="B88" i="3"/>
  <c r="H87" i="3"/>
  <c r="G87" i="3"/>
  <c r="F87" i="3"/>
  <c r="E87" i="3"/>
  <c r="D87" i="3"/>
  <c r="C87" i="3"/>
  <c r="B87" i="3"/>
  <c r="H86" i="3"/>
  <c r="G86" i="3"/>
  <c r="F86" i="3"/>
  <c r="E86" i="3"/>
  <c r="D86" i="3"/>
  <c r="C86" i="3"/>
  <c r="B86" i="3"/>
  <c r="H85" i="3"/>
  <c r="G85" i="3"/>
  <c r="F85" i="3"/>
  <c r="E85" i="3"/>
  <c r="D85" i="3"/>
  <c r="C85" i="3"/>
  <c r="B85" i="3"/>
  <c r="H84" i="3"/>
  <c r="G84" i="3"/>
  <c r="F84" i="3"/>
  <c r="E84" i="3"/>
  <c r="D84" i="3"/>
  <c r="C84" i="3"/>
  <c r="B84" i="3"/>
  <c r="H83" i="3"/>
  <c r="G83" i="3"/>
  <c r="F83" i="3"/>
  <c r="E83" i="3"/>
  <c r="D83" i="3"/>
  <c r="C83" i="3"/>
  <c r="B83" i="3"/>
  <c r="H82" i="3"/>
  <c r="G82" i="3"/>
  <c r="F82" i="3"/>
  <c r="E82" i="3"/>
  <c r="D82" i="3"/>
  <c r="C82" i="3"/>
  <c r="B82" i="3"/>
  <c r="H81" i="3"/>
  <c r="G81" i="3"/>
  <c r="F81" i="3"/>
  <c r="E81" i="3"/>
  <c r="D81" i="3"/>
  <c r="C81" i="3"/>
  <c r="B81" i="3"/>
  <c r="H80" i="3"/>
  <c r="G80" i="3"/>
  <c r="F80" i="3"/>
  <c r="E80" i="3"/>
  <c r="D80" i="3"/>
  <c r="C80" i="3"/>
  <c r="B80" i="3"/>
  <c r="H79" i="3"/>
  <c r="G79" i="3"/>
  <c r="F79" i="3"/>
  <c r="E79" i="3"/>
  <c r="D79" i="3"/>
  <c r="C79" i="3"/>
  <c r="B79" i="3"/>
  <c r="H78" i="3"/>
  <c r="G78" i="3"/>
  <c r="F78" i="3"/>
  <c r="E78" i="3"/>
  <c r="D78" i="3"/>
  <c r="C78" i="3"/>
  <c r="B78" i="3"/>
  <c r="H77" i="3"/>
  <c r="G77" i="3"/>
  <c r="F77" i="3"/>
  <c r="E77" i="3"/>
  <c r="D77" i="3"/>
  <c r="C77" i="3"/>
  <c r="B77" i="3"/>
  <c r="H76" i="3"/>
  <c r="G76" i="3"/>
  <c r="F76" i="3"/>
  <c r="E76" i="3"/>
  <c r="D76" i="3"/>
  <c r="C76" i="3"/>
  <c r="B76" i="3"/>
  <c r="H75" i="3"/>
  <c r="G75" i="3"/>
  <c r="F75" i="3"/>
  <c r="E75" i="3"/>
  <c r="D75" i="3"/>
  <c r="C75" i="3"/>
  <c r="B75" i="3"/>
  <c r="H74" i="3"/>
  <c r="G74" i="3"/>
  <c r="F74" i="3"/>
  <c r="E74" i="3"/>
  <c r="D74" i="3"/>
  <c r="C74" i="3"/>
  <c r="B74" i="3"/>
  <c r="H73" i="3"/>
  <c r="G73" i="3"/>
  <c r="F73" i="3"/>
  <c r="E73" i="3"/>
  <c r="D73" i="3"/>
  <c r="C73" i="3"/>
  <c r="B73" i="3"/>
  <c r="H72" i="3"/>
  <c r="G72" i="3"/>
  <c r="F72" i="3"/>
  <c r="E72" i="3"/>
  <c r="D72" i="3"/>
  <c r="C72" i="3"/>
  <c r="B72" i="3"/>
  <c r="H71" i="3"/>
  <c r="G71" i="3"/>
  <c r="F71" i="3"/>
  <c r="E71" i="3"/>
  <c r="D71" i="3"/>
  <c r="C71" i="3"/>
  <c r="B71" i="3"/>
  <c r="H70" i="3"/>
  <c r="G70" i="3"/>
  <c r="F70" i="3"/>
  <c r="E70" i="3"/>
  <c r="D70" i="3"/>
  <c r="C70" i="3"/>
  <c r="B70" i="3"/>
  <c r="H69" i="3"/>
  <c r="G69" i="3"/>
  <c r="F69" i="3"/>
  <c r="E69" i="3"/>
  <c r="D69" i="3"/>
  <c r="C69" i="3"/>
  <c r="B69" i="3"/>
  <c r="H68" i="3"/>
  <c r="G68" i="3"/>
  <c r="F68" i="3"/>
  <c r="E68" i="3"/>
  <c r="D68" i="3"/>
  <c r="C68" i="3"/>
  <c r="B68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9" i="3"/>
  <c r="G29" i="3"/>
  <c r="F29" i="3"/>
  <c r="E29" i="3"/>
  <c r="D29" i="3"/>
  <c r="C29" i="3"/>
  <c r="B29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G98" i="2"/>
  <c r="F98" i="2"/>
  <c r="E98" i="2"/>
  <c r="D98" i="2"/>
  <c r="C98" i="2"/>
  <c r="B98" i="2"/>
  <c r="A98" i="2"/>
  <c r="G97" i="2"/>
  <c r="F97" i="2"/>
  <c r="E97" i="2"/>
  <c r="D97" i="2"/>
  <c r="C97" i="2"/>
  <c r="B97" i="2"/>
  <c r="A97" i="2"/>
  <c r="G96" i="2"/>
  <c r="F96" i="2"/>
  <c r="E96" i="2"/>
  <c r="D96" i="2"/>
  <c r="C96" i="2"/>
  <c r="B96" i="2"/>
  <c r="A96" i="2"/>
  <c r="G95" i="2"/>
  <c r="F95" i="2"/>
  <c r="E95" i="2"/>
  <c r="D95" i="2"/>
  <c r="C95" i="2"/>
  <c r="B95" i="2"/>
  <c r="A95" i="2"/>
  <c r="G94" i="2"/>
  <c r="F94" i="2"/>
  <c r="E94" i="2"/>
  <c r="D94" i="2"/>
  <c r="C94" i="2"/>
  <c r="B94" i="2"/>
  <c r="A94" i="2"/>
  <c r="H94" i="2" s="1"/>
  <c r="G93" i="2"/>
  <c r="F93" i="2"/>
  <c r="E93" i="2"/>
  <c r="D93" i="2"/>
  <c r="C93" i="2"/>
  <c r="B93" i="2"/>
  <c r="A93" i="2"/>
  <c r="G92" i="2"/>
  <c r="F92" i="2"/>
  <c r="E92" i="2"/>
  <c r="D92" i="2"/>
  <c r="C92" i="2"/>
  <c r="B92" i="2"/>
  <c r="A92" i="2"/>
  <c r="G91" i="2"/>
  <c r="F91" i="2"/>
  <c r="E91" i="2"/>
  <c r="D91" i="2"/>
  <c r="C91" i="2"/>
  <c r="B91" i="2"/>
  <c r="A91" i="2"/>
  <c r="G90" i="2"/>
  <c r="F90" i="2"/>
  <c r="E90" i="2"/>
  <c r="D90" i="2"/>
  <c r="C90" i="2"/>
  <c r="B90" i="2"/>
  <c r="A90" i="2"/>
  <c r="G89" i="2"/>
  <c r="F89" i="2"/>
  <c r="E89" i="2"/>
  <c r="D89" i="2"/>
  <c r="C89" i="2"/>
  <c r="B89" i="2"/>
  <c r="A89" i="2"/>
  <c r="G88" i="2"/>
  <c r="F88" i="2"/>
  <c r="E88" i="2"/>
  <c r="D88" i="2"/>
  <c r="C88" i="2"/>
  <c r="B88" i="2"/>
  <c r="A88" i="2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H86" i="2" s="1"/>
  <c r="G85" i="2"/>
  <c r="F85" i="2"/>
  <c r="E85" i="2"/>
  <c r="C85" i="2"/>
  <c r="B85" i="2"/>
  <c r="A85" i="2"/>
  <c r="G84" i="2"/>
  <c r="F84" i="2"/>
  <c r="E84" i="2"/>
  <c r="D84" i="2"/>
  <c r="C84" i="2"/>
  <c r="B84" i="2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G79" i="2"/>
  <c r="F79" i="2"/>
  <c r="E79" i="2"/>
  <c r="D79" i="2"/>
  <c r="C79" i="2"/>
  <c r="B79" i="2"/>
  <c r="A79" i="2"/>
  <c r="H79" i="2" s="1"/>
  <c r="G78" i="2"/>
  <c r="F78" i="2"/>
  <c r="E78" i="2"/>
  <c r="D78" i="2"/>
  <c r="C78" i="2"/>
  <c r="B78" i="2"/>
  <c r="A78" i="2"/>
  <c r="G77" i="2"/>
  <c r="F77" i="2"/>
  <c r="E77" i="2"/>
  <c r="D77" i="2"/>
  <c r="C77" i="2"/>
  <c r="B77" i="2"/>
  <c r="A77" i="2"/>
  <c r="G76" i="2"/>
  <c r="F76" i="2"/>
  <c r="E76" i="2"/>
  <c r="D76" i="2"/>
  <c r="C76" i="2"/>
  <c r="B76" i="2"/>
  <c r="A76" i="2"/>
  <c r="G75" i="2"/>
  <c r="F75" i="2"/>
  <c r="E75" i="2"/>
  <c r="D75" i="2"/>
  <c r="C75" i="2"/>
  <c r="B75" i="2"/>
  <c r="A75" i="2"/>
  <c r="G74" i="2"/>
  <c r="F74" i="2"/>
  <c r="E74" i="2"/>
  <c r="D74" i="2"/>
  <c r="C74" i="2"/>
  <c r="B74" i="2"/>
  <c r="A74" i="2"/>
  <c r="G73" i="2"/>
  <c r="F73" i="2"/>
  <c r="E73" i="2"/>
  <c r="D73" i="2"/>
  <c r="C73" i="2"/>
  <c r="B73" i="2"/>
  <c r="A73" i="2"/>
  <c r="G72" i="2"/>
  <c r="F72" i="2"/>
  <c r="E72" i="2"/>
  <c r="D72" i="2"/>
  <c r="C72" i="2"/>
  <c r="B72" i="2"/>
  <c r="A72" i="2"/>
  <c r="G71" i="2"/>
  <c r="F71" i="2"/>
  <c r="E71" i="2"/>
  <c r="D71" i="2"/>
  <c r="C71" i="2"/>
  <c r="B71" i="2"/>
  <c r="A71" i="2"/>
  <c r="H71" i="2" s="1"/>
  <c r="G70" i="2"/>
  <c r="F70" i="2"/>
  <c r="E70" i="2"/>
  <c r="D70" i="2"/>
  <c r="C70" i="2"/>
  <c r="B70" i="2"/>
  <c r="A70" i="2"/>
  <c r="G69" i="2"/>
  <c r="F69" i="2"/>
  <c r="E69" i="2"/>
  <c r="D69" i="2"/>
  <c r="C69" i="2"/>
  <c r="B69" i="2"/>
  <c r="A69" i="2"/>
  <c r="G68" i="2"/>
  <c r="F68" i="2"/>
  <c r="E68" i="2"/>
  <c r="D68" i="2"/>
  <c r="C68" i="2"/>
  <c r="B68" i="2"/>
  <c r="A68" i="2"/>
  <c r="G67" i="2"/>
  <c r="F67" i="2"/>
  <c r="E67" i="2"/>
  <c r="D67" i="2"/>
  <c r="C67" i="2"/>
  <c r="B67" i="2"/>
  <c r="A67" i="2"/>
  <c r="G66" i="2"/>
  <c r="F66" i="2"/>
  <c r="E66" i="2"/>
  <c r="D66" i="2"/>
  <c r="C66" i="2"/>
  <c r="B66" i="2"/>
  <c r="A66" i="2"/>
  <c r="G65" i="2"/>
  <c r="F65" i="2"/>
  <c r="E65" i="2"/>
  <c r="D65" i="2"/>
  <c r="C65" i="2"/>
  <c r="B65" i="2"/>
  <c r="A65" i="2"/>
  <c r="G64" i="2"/>
  <c r="F64" i="2"/>
  <c r="E64" i="2"/>
  <c r="D64" i="2"/>
  <c r="C64" i="2"/>
  <c r="B64" i="2"/>
  <c r="A64" i="2"/>
  <c r="G63" i="2"/>
  <c r="F63" i="2"/>
  <c r="E63" i="2"/>
  <c r="D63" i="2"/>
  <c r="C63" i="2"/>
  <c r="B63" i="2"/>
  <c r="A63" i="2"/>
  <c r="H63" i="2" s="1"/>
  <c r="G62" i="2"/>
  <c r="F62" i="2"/>
  <c r="E62" i="2"/>
  <c r="D62" i="2"/>
  <c r="C62" i="2"/>
  <c r="B62" i="2"/>
  <c r="A62" i="2"/>
  <c r="G61" i="2"/>
  <c r="F61" i="2"/>
  <c r="E61" i="2"/>
  <c r="D61" i="2"/>
  <c r="C61" i="2"/>
  <c r="B61" i="2"/>
  <c r="A61" i="2"/>
  <c r="G60" i="2"/>
  <c r="F60" i="2"/>
  <c r="E60" i="2"/>
  <c r="D60" i="2"/>
  <c r="C60" i="2"/>
  <c r="B60" i="2"/>
  <c r="A60" i="2"/>
  <c r="G59" i="2"/>
  <c r="F59" i="2"/>
  <c r="E59" i="2"/>
  <c r="D59" i="2"/>
  <c r="C59" i="2"/>
  <c r="B59" i="2"/>
  <c r="A59" i="2"/>
  <c r="G58" i="2"/>
  <c r="F58" i="2"/>
  <c r="E58" i="2"/>
  <c r="D58" i="2"/>
  <c r="C58" i="2"/>
  <c r="B58" i="2"/>
  <c r="A58" i="2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H55" i="2" s="1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H47" i="2" s="1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H39" i="2" s="1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H31" i="2" s="1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H23" i="2" s="1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H15" i="2" s="1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H7" i="2" s="1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G1" i="2"/>
  <c r="F1" i="2"/>
  <c r="E1" i="2"/>
  <c r="D1" i="2"/>
  <c r="C1" i="2"/>
  <c r="B1" i="2"/>
  <c r="A1" i="2"/>
  <c r="E21" i="1"/>
  <c r="F2" i="1"/>
  <c r="H5" i="2" l="1"/>
  <c r="H21" i="2"/>
  <c r="H37" i="2"/>
  <c r="H53" i="2"/>
  <c r="H69" i="2"/>
  <c r="H85" i="2"/>
  <c r="H92" i="2"/>
  <c r="H8" i="2"/>
  <c r="H24" i="2"/>
  <c r="H40" i="2"/>
  <c r="H56" i="2"/>
  <c r="H72" i="2"/>
  <c r="H95" i="2"/>
  <c r="H4" i="2"/>
  <c r="H20" i="2"/>
  <c r="H36" i="2"/>
  <c r="H52" i="2"/>
  <c r="H68" i="2"/>
  <c r="H84" i="2"/>
  <c r="H91" i="2"/>
  <c r="H75" i="2"/>
  <c r="H16" i="2"/>
  <c r="H32" i="2"/>
  <c r="H48" i="2"/>
  <c r="H64" i="2"/>
  <c r="H73" i="2"/>
  <c r="H80" i="2"/>
  <c r="H87" i="2"/>
  <c r="H14" i="2"/>
  <c r="H30" i="2"/>
  <c r="H46" i="2"/>
  <c r="H62" i="2"/>
  <c r="H78" i="2"/>
  <c r="H12" i="2"/>
  <c r="H28" i="2"/>
  <c r="H44" i="2"/>
  <c r="H60" i="2"/>
  <c r="H76" i="2"/>
  <c r="H3" i="2"/>
  <c r="H19" i="2"/>
  <c r="H35" i="2"/>
  <c r="H51" i="2"/>
  <c r="H67" i="2"/>
  <c r="H90" i="2"/>
  <c r="H17" i="2"/>
  <c r="H33" i="2"/>
  <c r="H49" i="2"/>
  <c r="H65" i="2"/>
  <c r="H81" i="2"/>
  <c r="H88" i="2"/>
  <c r="H13" i="2"/>
  <c r="H29" i="2"/>
  <c r="H45" i="2"/>
  <c r="H61" i="2"/>
  <c r="H9" i="2"/>
  <c r="H25" i="2"/>
  <c r="H41" i="2"/>
  <c r="H57" i="2"/>
  <c r="H96" i="2"/>
  <c r="H10" i="2"/>
  <c r="H26" i="2"/>
  <c r="H42" i="2"/>
  <c r="H58" i="2"/>
  <c r="H74" i="2"/>
  <c r="H97" i="2"/>
  <c r="H6" i="2"/>
  <c r="H22" i="2"/>
  <c r="H38" i="2"/>
  <c r="H54" i="2"/>
  <c r="H70" i="2"/>
  <c r="H93" i="2"/>
  <c r="H11" i="2"/>
  <c r="H27" i="2"/>
  <c r="H43" i="2"/>
  <c r="H59" i="2"/>
  <c r="H2" i="2"/>
  <c r="H18" i="2"/>
  <c r="H34" i="2"/>
  <c r="H50" i="2"/>
  <c r="H66" i="2"/>
  <c r="H82" i="2"/>
  <c r="H89" i="2"/>
  <c r="H83" i="2"/>
  <c r="H77" i="2"/>
  <c r="H98" i="2"/>
</calcChain>
</file>

<file path=xl/sharedStrings.xml><?xml version="1.0" encoding="utf-8"?>
<sst xmlns="http://schemas.openxmlformats.org/spreadsheetml/2006/main" count="174" uniqueCount="169">
  <si>
    <t>Discord tag (prefix)</t>
  </si>
  <si>
    <t>Status</t>
  </si>
  <si>
    <t>Friend Code</t>
  </si>
  <si>
    <t>Discord ID</t>
  </si>
  <si>
    <t>Instances</t>
  </si>
  <si>
    <t>TotalInstances</t>
  </si>
  <si>
    <t>Time (CST)</t>
  </si>
  <si>
    <t>***</t>
  </si>
  <si>
    <t>**</t>
  </si>
  <si>
    <t>RAW</t>
  </si>
  <si>
    <t>Date</t>
  </si>
  <si>
    <t>Time(UTC)</t>
  </si>
  <si>
    <t>PokeName</t>
  </si>
  <si>
    <t>PokeID</t>
  </si>
  <si>
    <t>Type</t>
  </si>
  <si>
    <t>Packs</t>
  </si>
  <si>
    <t>DiscordMessageID</t>
  </si>
  <si>
    <t>2025-02-10T11:45:30.861000+00:00|BallGp548|9495560793224199|God|2|1338475936160682006</t>
  </si>
  <si>
    <t>2025-02-10T11:09:53.804000+00:00|FantoGP396|9825170582361364|God|1|1338466972693692416</t>
  </si>
  <si>
    <t>2025-02-10T10:58:32.376000+00:00|KhasGP39|1977831505138351|invalid|3|1338464114577637448</t>
  </si>
  <si>
    <t>2025-02-10T10:29:15.393000+00:00|RESunfezant|5187985245589373|God|3|1338456745256816717</t>
  </si>
  <si>
    <t>2025-02-10T09:44:27.950000+00:00|FantoGP283|6037594294559169|God|1|1338445473303756831</t>
  </si>
  <si>
    <t>2025-02-10T09:27:26.886000+00:00|M1bulbasaur|7820184926651350|God|3|1338441190651068527</t>
  </si>
  <si>
    <t>2025-02-10T09:24:12.003000+00:00|KhasGP38|9610104136798670|invalid|2|1338440373252395049</t>
  </si>
  <si>
    <t>2025-02-10T09:15:01.961000+00:00|zzsylveon|8883076910942630|invalid|1|1338438066209030215</t>
  </si>
  <si>
    <t>2025-02-10T09:00:08.393000+00:00|BallGp985|5972411465951044|God|1|1338434318313324591</t>
  </si>
  <si>
    <t>2025-02-10T08:53:49.682000+00:00|BallGp643|1962542904876513|God|1|1338432729884262473</t>
  </si>
  <si>
    <t>2025-02-10T07:53:29.161000+00:00|RESyamper|1415291873370693|God|1|1338417544318681129</t>
  </si>
  <si>
    <t>2025-02-10T07:38:11.373000+00:00|natu|3115518881118680|God|1|1338413694836801567</t>
  </si>
  <si>
    <t>2025-02-10T05:52:03.713000+00:00|BallGp963|2227510949302963|God|1|1338386986934730784</t>
  </si>
  <si>
    <t>2025-02-10T05:37:40.088000+00:00|BallGp555|8437291096909378|God|1|1338383364629069856</t>
  </si>
  <si>
    <t>2025-02-10T05:13:32.958000+00:00|BallGp169|7214718603861436|God|1|1338377294925926420</t>
  </si>
  <si>
    <t>2025-02-10T04:19:16.925000+00:00|FantoGP497|9803062802326892|God|2|1338363638133559377</t>
  </si>
  <si>
    <t>2025-02-10T03:36:02.258000+00:00|BallGp198|3823397551881318|God|1|1338352755311513671</t>
  </si>
  <si>
    <t>2025-02-10T03:32:48.368000+00:00|FantoGP665|2751877456498516|God|1|1338351942077775875</t>
  </si>
  <si>
    <t>2025-02-10T02:38:54.385000+00:00|zzoshawott|6080806707957951|invalid|1|1338338377770078239</t>
  </si>
  <si>
    <t>2025-02-10T02:09:29.961000+00:00|REShonchkrow|2834069618896086|God|3|1338330977239306303</t>
  </si>
  <si>
    <t>2025-02-10T01:56:29.712000+00:00|FantoGP955|2930154293719066|God|2|1338327704638062643</t>
  </si>
  <si>
    <t>2025-02-10T01:52:13.004000+00:00|BallGp791|6008991334783743|God|2|1338326627926413313</t>
  </si>
  <si>
    <t>2025-02-10T00:10:52.988000+00:00|FantoGP289|6891166475206415|invalid|1|1338301126490980352</t>
  </si>
  <si>
    <t>2025-02-09T23:12:11.872000+00:00|KhasGP14|2413035949626631|invalid|3|1338286357860057128</t>
  </si>
  <si>
    <t>2025-02-09T22:28:35.134000+00:00|KhasGP22|1147382825149686|God|2|1338275382465531966</t>
  </si>
  <si>
    <t>2025-02-09T21:50:53.858000+00:00|RESroaringmoon|8252357784480075|God|2|1338265897986560010</t>
  </si>
  <si>
    <t>2025-02-09T21:18:35.715000+00:00|FantoGP219|5103062300178829|God|2|1338257768825618523</t>
  </si>
  <si>
    <t>2025-02-09T19:39:10.852000+00:00|F2shuppet|3553170203385490|God|1|1338232750377013359</t>
  </si>
  <si>
    <t>2025-02-09T19:16:40.565000+00:00|F2shiinotic|1614635685442197|invalid|1|1338227086862712943</t>
  </si>
  <si>
    <t>2025-02-09T18:38:07.400000+00:00|MIrayquaza|5325279403680978|God|3|1338217384745631867</t>
  </si>
  <si>
    <t>2025-02-09T17:44:40.902000+00:00|RESbunnelby|6246002362121984|God|1|1338203935718248501</t>
  </si>
  <si>
    <t>2025-02-09T17:12:07.129000+00:00|RESslaking|3800019440383703|God|3|1338195741000073226</t>
  </si>
  <si>
    <t>2025-02-09T15:35:39.876000+00:00|F2wimpod|7309306163655354|God|3|1338171467501797447</t>
  </si>
  <si>
    <t>2025-02-09T14:08:03.877000+00:00|FantoGP699|6616230395502902|God|1|1338149422244040714</t>
  </si>
  <si>
    <t>2025-02-09T13:24:57.934000+00:00|FantoGP015|5739977839103933|God|2|1338138576012967936</t>
  </si>
  <si>
    <t>2025-02-09T12:35:10.721000+00:00|L1diglett|1370809552158045|invalid|2|1338126046733537280</t>
  </si>
  <si>
    <t>2025-02-09T10:29:52.775000+00:00|FantoGP674|4305529200905203|God|1|1338094514182815776</t>
  </si>
  <si>
    <t>2025-02-09T08:23:21.612000+00:00|pinsir|4462730042208629|invalid|2|1338062674537480243</t>
  </si>
  <si>
    <t>2025-02-09T08:18:55.255000+00:00|BallGp302|2858758519676155|God|1|1338061557355122730</t>
  </si>
  <si>
    <t>2025-02-09T07:36:44.251000+00:00|BallGp135|7408340965936055|invalid|3|1338050941554790490</t>
  </si>
  <si>
    <t>2025-02-09T07:11:59.477000+00:00|BallGp840|4582804036016439|God|3|1338044713961263154</t>
  </si>
  <si>
    <t>2025-02-09T06:53:54.963000+00:00|baltoy|5859965237216412|God|3|1338040165179981846</t>
  </si>
  <si>
    <t>2025-02-09T04:18:27.919000+00:00|KhasGP8|2242444577439401|invalid|2|1338001044722155600</t>
  </si>
  <si>
    <t>2025-02-09T04:15:59.909000+00:00|zzoshawott|6858697908121060|invalid|3|1338000423923220521</t>
  </si>
  <si>
    <t>2025-02-09T04:15:33.044000+00:00|BallGp613|5799478746957628|invalid|2|1338000311243243592</t>
  </si>
  <si>
    <t>2025-02-09T04:08:55.292000+00:00|BallGp851|9301857796979223|invalid|3|1337998642950180895</t>
  </si>
  <si>
    <t>2025-02-09T03:26:04.733000+00:00|MIroserade|1976928828490661|God|1|1337987861244547193</t>
  </si>
  <si>
    <t>2025-02-09T01:29:20.926000+00:00|magikarp|2026056306612577|invalid|1|1337958485148700732</t>
  </si>
  <si>
    <t>2025-02-09T01:27:32.488000+00:00|FantoGP108|9099376202488051|God|2|1337958030326890568</t>
  </si>
  <si>
    <t>2025-02-09T01:08:52.084000+00:00|KhasGP17|1779106630727934|God|3|1337953331011780688</t>
  </si>
  <si>
    <t>2025-02-09T01:05:27.753000+00:00|BallGp287|7912160314370622|God|1|1337952473985581146</t>
  </si>
  <si>
    <t>2025-02-09T00:52:44.961000+00:00|fezandipiti|0682587932474097|God|3|1337949274603913350</t>
  </si>
  <si>
    <t>2025-02-09T00:43:36.417000+00:00|MIrayquaza|6550333719278064|invalid|2|1337946973843751013</t>
  </si>
  <si>
    <t>2025-02-08T23:52:11.485000+00:00|BallGp93|8824570813066328|God|1|1337934034700992555</t>
  </si>
  <si>
    <t>2025-02-08T22:33:34.992000+00:00|KhasGP23|2862855047429938|invalid|1|1337914252295405570</t>
  </si>
  <si>
    <t>2025-02-08T20:20:12.706000+00:00|zzfroakie|9797411354404319|God|2|1337880688275488881</t>
  </si>
  <si>
    <t>2025-02-08T19:43:38.204000+00:00|BallGp649|9129287371982075|God|2|1337871483866972280</t>
  </si>
  <si>
    <t>2025-02-08T17:34:24.807000+00:00|zzeevee|6733851840789466|invalid|3|1337838963762925679</t>
  </si>
  <si>
    <t>2025-02-08T17:29:46.250000+00:00|KhasGP28|2117451324830463|invalid|3|1337837795410051157</t>
  </si>
  <si>
    <t>2025-02-08T17:26:58.242000+00:00|zzchimchar|6174616470644097|invalid|1|1337837090733428850</t>
  </si>
  <si>
    <t>2025-02-08T16:51:10.585000+00:00|KhasGP18|7242828712871047|God|3|1337828082807210090</t>
  </si>
  <si>
    <t>2025-02-08T15:20:44.179000+00:00|zztreecko|7578582058279309|God|3|1337805322810556487</t>
  </si>
  <si>
    <t>2025-02-08T13:46:58.042000+00:00|KhasGP6|0747600313180011|God|2|1337781725081767998</t>
  </si>
  <si>
    <t>2025-02-08T13:31:24.594000+00:00|F1keldeo|0108824414193147|God|3|1337777809917218878</t>
  </si>
  <si>
    <t>2025-02-08T11:23:08.479000+00:00|MIcranidos|6488637593590701|invalid|1|1337745530071158845</t>
  </si>
  <si>
    <t>2025-02-08T11:06:58.473000+00:00|BCmaushold|1203262344040036|God|3|1337741461570977842</t>
  </si>
  <si>
    <t>2025-02-08T11:03:45.898000+00:00|MIsealeo|4680973017025788|invalid|3|1337740653853016145</t>
  </si>
  <si>
    <t>2025-02-08T10:00:32.035000+00:00|MIlucario|1428387149504621|God|3|1337724741238394880</t>
  </si>
  <si>
    <t>2025-02-08T08:40:44.261000+00:00|KhasGP28|9439387437775580|God|3|1337704659858493461</t>
  </si>
  <si>
    <t>2025-02-08T08:36:36.852000+00:00|MIwal|0221103598429353|God|2|1337703622150062141</t>
  </si>
  <si>
    <t>2025-02-08T08:21:28.118000+00:00|BCeevee|6092242531711701|God|1|1337699810643283979</t>
  </si>
  <si>
    <t>2025-02-08T07:22:39.455000+00:00|BCtorracat|7956269388226086|invalid|3|1337685010358210572</t>
  </si>
  <si>
    <t>2025-02-08T07:00:46.542000+00:00|BCtimburr|3040446839000237|God|2|1337679503601963018</t>
  </si>
  <si>
    <t>2025-02-08T06:30:00.424000+00:00|MIsnorunt|4197721474519381|invalid|1|1337671760421720066</t>
  </si>
  <si>
    <t>2025-02-08T06:29:11.704000+00:00|BCironleaves|8292191602005099|God|1|1337671556075225148</t>
  </si>
  <si>
    <t>2025-02-08T05:44:22.503000+00:00|KhasGP50|3677845241099419|God|1|1337660276748849172</t>
  </si>
  <si>
    <t>2025-02-08T05:43:45.440000+00:00|BCdewgong|5355197351520020|God|2|1337660121295093801</t>
  </si>
  <si>
    <t>2025-02-08T04:58:09.292000+00:00|KhasGP6|2465722211617724|invalid|2|1337648645058855034</t>
  </si>
  <si>
    <t>2025-02-08T04:42:47.994000+00:00|KhasGP3|9196879198354475|God|1|1337644780854972436</t>
  </si>
  <si>
    <t>2025-02-08T01:00:23.740000+00:00|B1omanyte|0728104021022744|God|3|1337588810996777124</t>
  </si>
  <si>
    <t>2025-02-08T01:00:20.954000+00:00|KhasGP31|3816584945506663|God|3|1337588799311577160</t>
  </si>
  <si>
    <t>2025-02-08T00:12:50.412000+00:00|KhasGP1|8200184443608588|God|2|1337576843271864371</t>
  </si>
  <si>
    <t>2025-02-07T23:54:43.946000+00:00|BCmorgrem|2670497336150466|God|1|1337572286303174678</t>
  </si>
  <si>
    <t>2025-02-07T22:30:26.394000+00:00|KhasGP39|8604311678755610|God|2|1337551073392463943</t>
  </si>
  <si>
    <t>2025-02-07T21:45:49.869000+00:00|L1crobat|6687021908712911|invalid|1|1337539847233208474</t>
  </si>
  <si>
    <t>2025-02-07T21:15:23.187000+00:00|F1kyogre|0063196978224193|God|3|1337532185573458030</t>
  </si>
  <si>
    <t>2025-02-07T21:07:16.467000+00:00|KhasGP3|9281455173757396|invalid|1|1337530144121950349</t>
  </si>
  <si>
    <t>2025-02-07T20:19:25.218000+00:00|L1croconaw|9144179016306361|God|3|1337518101230522500</t>
  </si>
  <si>
    <t>2025-02-07T19:55:38.920000+00:00|F1mareep|6990035688807314|God|3|1337512118903373926</t>
  </si>
  <si>
    <t>2025-02-07T19:54:48.432000+00:00|abra|4774351063384253|invalid|2|1337511907141353724</t>
  </si>
  <si>
    <t>2025-02-07T19:45:37.545000+00:00|MIspheal|3449802599811020|God|2|1337509596553678889</t>
  </si>
  <si>
    <t>2025-02-07T19:40:12.669000+00:00|BCperrserker|1501778573016285|God|2|1337508233924837487</t>
  </si>
  <si>
    <t>2025-02-07T19:25:25.020000+00:00|pancham|7187287222792077|God|2|1337504510855352322</t>
  </si>
  <si>
    <t>2025-02-07T19:21:55.377000+00:00|BCgrookey|6464105443270445|invalid|3|1337503631548612690</t>
  </si>
  <si>
    <t>2025-02-07T18:54:33.652000+00:00|BCnaganadel|2899973270219713|God|3|1337496745655140415</t>
  </si>
  <si>
    <t>2025-02-07T18:51:20.011000+00:00|F1stoutland|8145573477470778|invalid|2|1337495933465923704</t>
  </si>
  <si>
    <t>2025-02-07T17:31:01.165000+00:00|heracross|7157057772465178|God|2|1337475721760604190</t>
  </si>
  <si>
    <t>2025-02-07T17:12:56.912000+00:00|BCkubfu|8607419843439070|God|1|1337471174073909502</t>
  </si>
  <si>
    <t>2025-02-07T17:04:09.330000+00:00|KhasGP25|8557516530817815|God|2|1337468961234620479</t>
  </si>
  <si>
    <t>2025-02-07T16:54:14.333000+00:00|KhasGP46|0681558394712144|God|3|1337466465636581388</t>
  </si>
  <si>
    <t>2025-02-07T16:16:16.172000+00:00|KhasGP10|0247940651926964|God|1|1337456910336655466</t>
  </si>
  <si>
    <t>2025-02-07T15:55:03.605000+00:00|F1kleavor|8834374369554853|God|2|1337451572803670017</t>
  </si>
  <si>
    <t>2025-02-07T15:48:05.228000+00:00|KhasGP25|7373284551379503|invalid|3|1337449818003341325</t>
  </si>
  <si>
    <t>2025-02-07T15:32:47.668000+00:00|F1magmortar|8475863636409197|invalid|1|1337445969477763092</t>
  </si>
  <si>
    <t>2025-02-07T15:28:50.671000+00:00|F1munchlax|6741170098028297|God|1|1337444975440429078</t>
  </si>
  <si>
    <t>2025-02-07T11:47:39.599000+00:00|BCbeartic|1246972776882725|God|2|1337389312530059348</t>
  </si>
  <si>
    <t>2025-02-07T11:42:44.483000+00:00|BCflaaffy|5008936541002206|invalid|3|1337388074723709028</t>
  </si>
  <si>
    <t>2025-02-07T10:52:19.371000+00:00|BCgoodra|4406209461610242|invalid|2|1337375386484609146</t>
  </si>
  <si>
    <t>2025-02-07T10:20:10.145000+00:00|BCgardevoir|6261842479719978|God|1|1337367294724149248</t>
  </si>
  <si>
    <t>2025-02-07T03:26:05.717000+00:00|L1articuno|0135407138131182|invalid|2|1337263089640538203</t>
  </si>
  <si>
    <t>2025-02-07T02:52:11.339000+00:00|BCfeebas|7406292231290558|God|1|1337254556840493127</t>
  </si>
  <si>
    <t>2025-02-07T02:14:02.796000+00:00|F1tepig|8138929857785162|invalid|2|1337244957995438182</t>
  </si>
  <si>
    <t>2025-02-07T00:34:33.568000+00:00|BCkirlia|8131287020094187|God|1|1337219921238691951</t>
  </si>
  <si>
    <t>2025-02-07T00:29:25.788000+00:00|BCarchaludon|8043459076029922|God|1|1337218630315937925</t>
  </si>
  <si>
    <t>2025-02-06T23:26:24.078000+00:00|L1totodile|3425051261664720|invalid|1|1337202768674426992</t>
  </si>
  <si>
    <t>2025-02-06T23:23:25.778000+00:00|F1munkidori|1057147020296297|God|1|1337202020830019775</t>
  </si>
  <si>
    <t>2025-02-06T22:27:06.308000+00:00|RESbarbaracle|9248409640565477|God|2|1337187846305611857</t>
  </si>
  <si>
    <t>2025-02-06T21:58:41.326000+00:00|F1carvanha|5137204654028239|God|1|1337180695092658186</t>
  </si>
  <si>
    <t>2025-02-06T20:29:53.937000+00:00|RESdewott|7977171018255125|invalid|1|1337158350403801170</t>
  </si>
  <si>
    <t>2025-02-06T19:34:12.632000+00:00|RESregieleki|6639199372418355|God|2|1337144335954743387</t>
  </si>
  <si>
    <t>2025-02-06T19:14:17.218000+00:00|BCgroudon|4319336911921457|God|3|1337139322024890379</t>
  </si>
  <si>
    <t>2025-02-06T14:41:34.175000+00:00|REStrumbeak|3522642609487865|invalid|1|1337070690448445460</t>
  </si>
  <si>
    <t>2025-02-06T14:34:17.398000+00:00|zztreecko||God|3|1337068858472923377</t>
  </si>
  <si>
    <t>2025-02-06T13:27:33.924000+00:00|L1snorlax|6424321391902216|God|1|1337052066685915228</t>
  </si>
  <si>
    <t>2025-02-06T13:09:32.921000+00:00|RESgranbull|9828104518701259|God|1|1337047532630442064</t>
  </si>
  <si>
    <t>2025-02-06T10:52:09.772000+00:00|RESsprigatito|4161142903907666|invalid|3|1337012958357622798</t>
  </si>
  <si>
    <t>2025-02-06T08:19:52.241000+00:00|RESquilladin|1566797653207608|invalid|2|1336974632775057539</t>
  </si>
  <si>
    <t>2025-02-06T06:59:49.741000+00:00|BCdrampa|1372037501193841|God|1|1336954489630097439</t>
  </si>
  <si>
    <t>2025-02-06T05:45:32.313000+00:00|RESpyroar|3900677859964152|invalid|1|1336935793822011452</t>
  </si>
  <si>
    <t>2025-02-06T04:46:01.121000+00:00|BCpancham|4289145758839625|God|3|1336920815156985876</t>
  </si>
  <si>
    <t>2025-02-06T03:49:31.403000+00:00|REScacnea|1213482164026597|God|3|1336906597649223690</t>
  </si>
  <si>
    <t>2025-02-06T00:29:26.016000+00:00|F1groudon|0021341806652597|invalid|2|1336856243406503968</t>
  </si>
  <si>
    <t>2025-02-05T23:19:02.462000+00:00|bcapplin|7971548606959698|invalid|3|1336838528537202761</t>
  </si>
  <si>
    <t>2025-02-05T21:24:26.143000+00:00|zzturtwig|3369837792605090|invalid|3|1336809687164649583</t>
  </si>
  <si>
    <t>2025-02-05T20:22:49.270000+00:00|mrrime|6385507844259606|invalid|3|1336794181355438080</t>
  </si>
  <si>
    <t>2025-02-05T19:43:18.247000+00:00|F1braviary|4296365287793182|God|3|1336784236564447252</t>
  </si>
  <si>
    <t>2025-02-05T18:32:08.399000+00:00|sharpedo|9965906335067047|God|1|1336766327523901603</t>
  </si>
  <si>
    <t>2025-02-05T16:37:33.097000+00:00|grotle|0768993962293601|invalid|3|1336737490417090631</t>
  </si>
  <si>
    <t>2025-02-05T12:17:51.146000+00:00|F1drifloon|8623712227751080|invalid|2|1336672134977556490</t>
  </si>
  <si>
    <t>2025-02-05T11:34:54.964000+00:00|gible|0706078087235866|God|1|1336661329687220295</t>
  </si>
  <si>
    <t>2025-02-05T11:28:32.028000+00:00|F1eevee|8332450774345120|God|3|1336659723537219676</t>
  </si>
  <si>
    <t>2025-02-05T10:37:24.958000+00:00|togedemaru|7192618775398226|invalid|3|1336646859313250366</t>
  </si>
  <si>
    <t>2025-02-05T07:56:17.798000+00:00|F1baxcalibur|7019350799288441|invalid|3|1336606312305266791</t>
  </si>
  <si>
    <t>2025-02-05T04:53:03.540000+00:00|keldeo|8837352528622182|God|1|1336560199045087265</t>
  </si>
  <si>
    <t>2025-02-05T04:03:44.470000+00:00|F1heatran|9505246997269149|God|3|1336547787805954160</t>
  </si>
  <si>
    <t>2025-02-04T22:08:05.490000+00:00|cufant|3290035006235011|God|2|1336458285636911156</t>
  </si>
  <si>
    <t>2025-02-04T21:09:55.210000+00:00|clawitzer|7593453211346094|God|3|1336443646341546026</t>
  </si>
  <si>
    <t>Num GPs</t>
  </si>
  <si>
    <t>Avg Packs</t>
  </si>
  <si>
    <t/>
  </si>
  <si>
    <t>(vuoto)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</si>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</sst>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-&quot;dd&quot; &quot;hh&quot;:&quot;mm&quot; &quot;AM/PM"/>
    <numFmt numFmtId="165" formatCode="yyyy&quot;-&quot;mm&quot;-&quot;dd"/>
  </numFmts>
  <fonts count="6" x14ac:knownFonts="1">
    <font>
      <sz val="10"/>
      <color rgb="FF000000"/>
      <name val="Arial"/>
      <scheme val="minor"/>
    </font>
    <font>
      <b/>
      <sz val="10"/>
      <color theme="1"/>
      <name val="Roboto Mono"/>
    </font>
    <font>
      <sz val="10"/>
      <color theme="1"/>
      <name val="Arial"/>
      <scheme val="minor"/>
    </font>
    <font>
      <sz val="10"/>
      <color theme="1"/>
      <name val="Roboto Mono"/>
    </font>
    <font>
      <sz val="10"/>
      <color theme="1"/>
      <name val="Roboto Mono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49" fontId="1" fillId="0" borderId="0" xfId="0" applyNumberFormat="1" applyFont="1"/>
    <xf numFmtId="0" fontId="1" fillId="0" borderId="0" xfId="0" applyFont="1"/>
    <xf numFmtId="49" fontId="3" fillId="0" borderId="0" xfId="0" applyNumberFormat="1" applyFont="1"/>
    <xf numFmtId="2" fontId="2" fillId="0" borderId="0" xfId="0" applyNumberFormat="1" applyFont="1"/>
    <xf numFmtId="0" fontId="0" fillId="0" borderId="4" xfId="0" applyBorder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165" fontId="0" fillId="0" borderId="4" xfId="0" applyNumberFormat="1" applyBorder="1"/>
    <xf numFmtId="0" fontId="0" fillId="0" borderId="4" xfId="0" applyNumberFormat="1" applyBorder="1"/>
    <xf numFmtId="0" fontId="0" fillId="0" borderId="6" xfId="0" applyNumberFormat="1" applyBorder="1"/>
    <xf numFmtId="165" fontId="0" fillId="0" borderId="7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5" fontId="0" fillId="0" borderId="9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49" fontId="3" fillId="0" borderId="3" xfId="0" applyNumberFormat="1" applyFont="1" applyFill="1" applyBorder="1" applyAlignment="1">
      <alignment horizontal="center"/>
    </xf>
  </cellXfs>
  <cellStyles count="1">
    <cellStyle name="Normale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_fan" refreshedDate="45698.79105324074" refreshedVersion="8" recordCount="999" xr:uid="{00000000-000A-0000-FFFF-FFFF00000000}">
  <cacheSource type="worksheet">
    <worksheetSource ref="A1:H1000" sheet="GPs"/>
  </cacheSource>
  <cacheFields count="8">
    <cacheField name="Date" numFmtId="0">
      <sharedItems containsNonDate="0" containsDate="1" containsString="0" containsBlank="1" minDate="2025-02-04T00:00:00" maxDate="2025-02-11T00:00:00" count="8">
        <d v="2025-02-10T00:00:00"/>
        <d v="2025-02-09T00:00:00"/>
        <d v="2025-02-08T00:00:00"/>
        <d v="2025-02-07T00:00:00"/>
        <d v="2025-02-06T00:00:00"/>
        <d v="2025-02-05T00:00:00"/>
        <d v="2025-02-04T00:00:00"/>
        <m/>
      </sharedItems>
    </cacheField>
    <cacheField name="Time(UTC)" numFmtId="0">
      <sharedItems containsBlank="1"/>
    </cacheField>
    <cacheField name="PokeName" numFmtId="0">
      <sharedItems containsBlank="1"/>
    </cacheField>
    <cacheField name="PokeID" numFmtId="0">
      <sharedItems containsBlank="1"/>
    </cacheField>
    <cacheField name="Type" numFmtId="0">
      <sharedItems containsBlank="1"/>
    </cacheField>
    <cacheField name="Packs" numFmtId="0">
      <sharedItems containsString="0" containsBlank="1" containsNumber="1" containsInteger="1" minValue="1" maxValue="3"/>
    </cacheField>
    <cacheField name="DiscordMessageID" numFmtId="0">
      <sharedItems containsBlank="1"/>
    </cacheField>
    <cacheField name="Time (CST)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s v="11:45:30"/>
    <s v="BallGp548"/>
    <s v="9495560793224199"/>
    <s v="God"/>
    <n v="2"/>
    <s v="1338475936160682006"/>
    <e v="#VALUE!"/>
  </r>
  <r>
    <x v="0"/>
    <s v="11:09:53"/>
    <s v="FantoGP396"/>
    <s v="9825170582361364"/>
    <s v="God"/>
    <n v="1"/>
    <s v="1338466972693692416"/>
    <e v="#VALUE!"/>
  </r>
  <r>
    <x v="0"/>
    <s v="10:29:15"/>
    <s v="RESunfezant"/>
    <s v="5187985245589373"/>
    <s v="God"/>
    <n v="3"/>
    <s v="1338456745256816717"/>
    <e v="#VALUE!"/>
  </r>
  <r>
    <x v="0"/>
    <s v="09:44:27"/>
    <s v="FantoGP283"/>
    <s v="6037594294559169"/>
    <s v="God"/>
    <n v="1"/>
    <s v="1338445473303756831"/>
    <e v="#VALUE!"/>
  </r>
  <r>
    <x v="0"/>
    <s v="09:27:26"/>
    <s v="M1bulbasaur"/>
    <s v="7820184926651350"/>
    <s v="God"/>
    <n v="3"/>
    <s v="1338441190651068527"/>
    <e v="#VALUE!"/>
  </r>
  <r>
    <x v="0"/>
    <s v="09:00:08"/>
    <s v="BallGp985"/>
    <s v="5972411465951044"/>
    <s v="God"/>
    <n v="1"/>
    <s v="1338434318313324591"/>
    <e v="#VALUE!"/>
  </r>
  <r>
    <x v="0"/>
    <s v="08:53:49"/>
    <s v="BallGp643"/>
    <s v="1962542904876513"/>
    <s v="God"/>
    <n v="1"/>
    <s v="1338432729884262473"/>
    <e v="#VALUE!"/>
  </r>
  <r>
    <x v="0"/>
    <s v="07:53:29"/>
    <s v="RESyamper"/>
    <s v="1415291873370693"/>
    <s v="God"/>
    <n v="1"/>
    <s v="1338417544318681129"/>
    <e v="#VALUE!"/>
  </r>
  <r>
    <x v="0"/>
    <s v="07:38:11"/>
    <s v="natu"/>
    <s v="3115518881118680"/>
    <s v="God"/>
    <n v="1"/>
    <s v="1338413694836801567"/>
    <e v="#VALUE!"/>
  </r>
  <r>
    <x v="0"/>
    <s v="05:52:03"/>
    <s v="BallGp963"/>
    <s v="2227510949302963"/>
    <s v="God"/>
    <n v="1"/>
    <s v="1338386986934730784"/>
    <e v="#VALUE!"/>
  </r>
  <r>
    <x v="0"/>
    <s v="05:37:40"/>
    <s v="BallGp555"/>
    <s v="8437291096909378"/>
    <s v="God"/>
    <n v="1"/>
    <s v="1338383364629069856"/>
    <e v="#VALUE!"/>
  </r>
  <r>
    <x v="0"/>
    <s v="05:13:32"/>
    <s v="BallGp169"/>
    <s v="7214718603861436"/>
    <s v="God"/>
    <n v="1"/>
    <s v="1338377294925926420"/>
    <e v="#VALUE!"/>
  </r>
  <r>
    <x v="0"/>
    <s v="04:19:16"/>
    <s v="FantoGP497"/>
    <s v="9803062802326892"/>
    <s v="God"/>
    <n v="2"/>
    <s v="1338363638133559377"/>
    <e v="#VALUE!"/>
  </r>
  <r>
    <x v="0"/>
    <s v="03:36:02"/>
    <s v="BallGp198"/>
    <s v="3823397551881318"/>
    <s v="God"/>
    <n v="1"/>
    <s v="1338352755311513671"/>
    <e v="#VALUE!"/>
  </r>
  <r>
    <x v="0"/>
    <s v="03:32:48"/>
    <s v="FantoGP665"/>
    <s v="2751877456498516"/>
    <s v="God"/>
    <n v="1"/>
    <s v="1338351942077775875"/>
    <e v="#VALUE!"/>
  </r>
  <r>
    <x v="0"/>
    <s v="02:09:29"/>
    <s v="REShonchkrow"/>
    <s v="2834069618896086"/>
    <s v="God"/>
    <n v="3"/>
    <s v="1338330977239306303"/>
    <e v="#VALUE!"/>
  </r>
  <r>
    <x v="0"/>
    <s v="01:56:29"/>
    <s v="FantoGP955"/>
    <s v="2930154293719066"/>
    <s v="God"/>
    <n v="2"/>
    <s v="1338327704638062643"/>
    <e v="#VALUE!"/>
  </r>
  <r>
    <x v="0"/>
    <s v="01:52:13"/>
    <s v="BallGp791"/>
    <s v="6008991334783743"/>
    <s v="God"/>
    <n v="2"/>
    <s v="1338326627926413313"/>
    <e v="#VALUE!"/>
  </r>
  <r>
    <x v="1"/>
    <s v="22:28:35"/>
    <s v="KhasGP22"/>
    <s v="1147382825149686"/>
    <s v="God"/>
    <n v="2"/>
    <s v="1338275382465531966"/>
    <e v="#VALUE!"/>
  </r>
  <r>
    <x v="1"/>
    <s v="21:50:53"/>
    <s v="RESroaringmoon"/>
    <s v="8252357784480075"/>
    <s v="God"/>
    <n v="2"/>
    <s v="1338265897986560010"/>
    <e v="#VALUE!"/>
  </r>
  <r>
    <x v="1"/>
    <s v="21:18:35"/>
    <s v="FantoGP219"/>
    <s v="5103062300178829"/>
    <s v="God"/>
    <n v="2"/>
    <s v="1338257768825618523"/>
    <e v="#VALUE!"/>
  </r>
  <r>
    <x v="1"/>
    <s v="19:39:10"/>
    <s v="F2shuppet"/>
    <s v="3553170203385490"/>
    <s v="God"/>
    <n v="1"/>
    <s v="1338232750377013359"/>
    <e v="#VALUE!"/>
  </r>
  <r>
    <x v="1"/>
    <s v="18:38:07"/>
    <s v="MIrayquaza"/>
    <s v="5325279403680978"/>
    <s v="God"/>
    <n v="3"/>
    <s v="1338217384745631867"/>
    <e v="#VALUE!"/>
  </r>
  <r>
    <x v="1"/>
    <s v="17:44:40"/>
    <s v="RESbunnelby"/>
    <s v="6246002362121984"/>
    <s v="God"/>
    <n v="1"/>
    <s v="1338203935718248501"/>
    <e v="#VALUE!"/>
  </r>
  <r>
    <x v="1"/>
    <s v="17:12:07"/>
    <s v="RESslaking"/>
    <s v="3800019440383703"/>
    <s v="God"/>
    <n v="3"/>
    <s v="1338195741000073226"/>
    <e v="#VALUE!"/>
  </r>
  <r>
    <x v="1"/>
    <s v="15:35:39"/>
    <s v="F2wimpod"/>
    <s v="7309306163655354"/>
    <s v="God"/>
    <n v="3"/>
    <s v="1338171467501797447"/>
    <e v="#VALUE!"/>
  </r>
  <r>
    <x v="1"/>
    <s v="14:08:03"/>
    <s v="FantoGP699"/>
    <s v="6616230395502902"/>
    <s v="God"/>
    <n v="1"/>
    <s v="1338149422244040714"/>
    <e v="#VALUE!"/>
  </r>
  <r>
    <x v="1"/>
    <s v="13:24:57"/>
    <s v="FantoGP015"/>
    <s v="5739977839103933"/>
    <s v="God"/>
    <n v="2"/>
    <s v="1338138576012967936"/>
    <e v="#VALUE!"/>
  </r>
  <r>
    <x v="1"/>
    <s v="10:29:52"/>
    <s v="FantoGP674"/>
    <s v="4305529200905203"/>
    <s v="God"/>
    <n v="1"/>
    <s v="1338094514182815776"/>
    <e v="#VALUE!"/>
  </r>
  <r>
    <x v="1"/>
    <s v="08:18:55"/>
    <s v="BallGp302"/>
    <s v="2858758519676155"/>
    <s v="God"/>
    <n v="1"/>
    <s v="1338061557355122730"/>
    <e v="#VALUE!"/>
  </r>
  <r>
    <x v="1"/>
    <s v="07:11:59"/>
    <s v="BallGp840"/>
    <s v="4582804036016439"/>
    <s v="God"/>
    <n v="3"/>
    <s v="1338044713961263154"/>
    <e v="#VALUE!"/>
  </r>
  <r>
    <x v="1"/>
    <s v="06:53:54"/>
    <s v="baltoy"/>
    <s v="5859965237216412"/>
    <s v="God"/>
    <n v="3"/>
    <s v="1338040165179981846"/>
    <e v="#VALUE!"/>
  </r>
  <r>
    <x v="1"/>
    <s v="03:26:04"/>
    <s v="MIroserade"/>
    <s v="1976928828490661"/>
    <s v="God"/>
    <n v="1"/>
    <s v="1337987861244547193"/>
    <e v="#VALUE!"/>
  </r>
  <r>
    <x v="1"/>
    <s v="01:27:32"/>
    <s v="FantoGP108"/>
    <s v="9099376202488051"/>
    <s v="God"/>
    <n v="2"/>
    <s v="1337958030326890568"/>
    <e v="#VALUE!"/>
  </r>
  <r>
    <x v="1"/>
    <s v="01:08:52"/>
    <s v="KhasGP17"/>
    <s v="1779106630727934"/>
    <s v="God"/>
    <n v="3"/>
    <s v="1337953331011780688"/>
    <e v="#VALUE!"/>
  </r>
  <r>
    <x v="1"/>
    <s v="01:05:27"/>
    <s v="BallGp287"/>
    <s v="7912160314370622"/>
    <s v="God"/>
    <n v="1"/>
    <s v="1337952473985581146"/>
    <e v="#VALUE!"/>
  </r>
  <r>
    <x v="1"/>
    <s v="00:52:44"/>
    <s v="fezandipiti"/>
    <s v="0682587932474097"/>
    <s v="God"/>
    <n v="3"/>
    <s v="1337949274603913350"/>
    <e v="#VALUE!"/>
  </r>
  <r>
    <x v="2"/>
    <s v="23:52:11"/>
    <s v="BallGp93"/>
    <s v="8824570813066328"/>
    <s v="God"/>
    <n v="1"/>
    <s v="1337934034700992555"/>
    <e v="#VALUE!"/>
  </r>
  <r>
    <x v="2"/>
    <s v="20:20:12"/>
    <s v="zzfroakie"/>
    <s v="9797411354404319"/>
    <s v="God"/>
    <n v="2"/>
    <s v="1337880688275488881"/>
    <e v="#VALUE!"/>
  </r>
  <r>
    <x v="2"/>
    <s v="19:43:38"/>
    <s v="BallGp649"/>
    <s v="9129287371982075"/>
    <s v="God"/>
    <n v="2"/>
    <s v="1337871483866972280"/>
    <e v="#VALUE!"/>
  </r>
  <r>
    <x v="2"/>
    <s v="16:51:10"/>
    <s v="KhasGP18"/>
    <s v="7242828712871047"/>
    <s v="God"/>
    <n v="3"/>
    <s v="1337828082807210090"/>
    <e v="#VALUE!"/>
  </r>
  <r>
    <x v="2"/>
    <s v="15:20:44"/>
    <s v="zztreecko"/>
    <s v="7578582058279309"/>
    <s v="God"/>
    <n v="3"/>
    <s v="1337805322810556487"/>
    <e v="#VALUE!"/>
  </r>
  <r>
    <x v="2"/>
    <s v="13:46:58"/>
    <s v="KhasGP6"/>
    <s v="0747600313180011"/>
    <s v="God"/>
    <n v="2"/>
    <s v="1337781725081767998"/>
    <e v="#VALUE!"/>
  </r>
  <r>
    <x v="2"/>
    <s v="13:31:24"/>
    <s v="F1keldeo"/>
    <s v="0108824414193147"/>
    <s v="God"/>
    <n v="3"/>
    <s v="1337777809917218878"/>
    <e v="#VALUE!"/>
  </r>
  <r>
    <x v="2"/>
    <s v="11:06:58"/>
    <s v="BCmaushold"/>
    <s v="1203262344040036"/>
    <s v="God"/>
    <n v="3"/>
    <s v="1337741461570977842"/>
    <e v="#VALUE!"/>
  </r>
  <r>
    <x v="2"/>
    <s v="10:00:32"/>
    <s v="MIlucario"/>
    <s v="1428387149504621"/>
    <s v="God"/>
    <n v="3"/>
    <s v="1337724741238394880"/>
    <e v="#VALUE!"/>
  </r>
  <r>
    <x v="2"/>
    <s v="08:40:44"/>
    <s v="KhasGP28"/>
    <s v="9439387437775580"/>
    <s v="God"/>
    <n v="3"/>
    <s v="1337704659858493461"/>
    <e v="#VALUE!"/>
  </r>
  <r>
    <x v="2"/>
    <s v="08:36:36"/>
    <s v="MIwal"/>
    <s v="0221103598429353"/>
    <s v="God"/>
    <n v="2"/>
    <s v="1337703622150062141"/>
    <e v="#VALUE!"/>
  </r>
  <r>
    <x v="2"/>
    <s v="08:21:28"/>
    <s v="BCeevee"/>
    <s v="6092242531711701"/>
    <s v="God"/>
    <n v="1"/>
    <s v="1337699810643283979"/>
    <e v="#VALUE!"/>
  </r>
  <r>
    <x v="2"/>
    <s v="07:00:46"/>
    <s v="BCtimburr"/>
    <s v="3040446839000237"/>
    <s v="God"/>
    <n v="2"/>
    <s v="1337679503601963018"/>
    <e v="#VALUE!"/>
  </r>
  <r>
    <x v="2"/>
    <s v="06:29:11"/>
    <s v="BCironleaves"/>
    <s v="8292191602005099"/>
    <s v="God"/>
    <n v="1"/>
    <s v="1337671556075225148"/>
    <e v="#VALUE!"/>
  </r>
  <r>
    <x v="2"/>
    <s v="05:44:22"/>
    <s v="KhasGP50"/>
    <s v="3677845241099419"/>
    <s v="God"/>
    <n v="1"/>
    <s v="1337660276748849172"/>
    <e v="#VALUE!"/>
  </r>
  <r>
    <x v="2"/>
    <s v="05:43:45"/>
    <s v="BCdewgong"/>
    <s v="5355197351520020"/>
    <s v="God"/>
    <n v="2"/>
    <s v="1337660121295093801"/>
    <e v="#VALUE!"/>
  </r>
  <r>
    <x v="2"/>
    <s v="04:42:47"/>
    <s v="KhasGP3"/>
    <s v="9196879198354475"/>
    <s v="God"/>
    <n v="1"/>
    <s v="1337644780854972436"/>
    <e v="#VALUE!"/>
  </r>
  <r>
    <x v="2"/>
    <s v="01:00:23"/>
    <s v="B1omanyte"/>
    <s v="0728104021022744"/>
    <s v="God"/>
    <n v="3"/>
    <s v="1337588810996777124"/>
    <e v="#VALUE!"/>
  </r>
  <r>
    <x v="2"/>
    <s v="01:00:20"/>
    <s v="KhasGP31"/>
    <s v="3816584945506663"/>
    <s v="God"/>
    <n v="3"/>
    <s v="1337588799311577160"/>
    <e v="#VALUE!"/>
  </r>
  <r>
    <x v="2"/>
    <s v="00:12:50"/>
    <s v="KhasGP1"/>
    <s v="8200184443608588"/>
    <s v="God"/>
    <n v="2"/>
    <s v="1337576843271864371"/>
    <e v="#VALUE!"/>
  </r>
  <r>
    <x v="3"/>
    <s v="23:54:43"/>
    <s v="BCmorgrem"/>
    <s v="2670497336150466"/>
    <s v="God"/>
    <n v="1"/>
    <s v="1337572286303174678"/>
    <e v="#VALUE!"/>
  </r>
  <r>
    <x v="3"/>
    <s v="22:30:26"/>
    <s v="KhasGP39"/>
    <s v="8604311678755610"/>
    <s v="God"/>
    <n v="2"/>
    <s v="1337551073392463943"/>
    <e v="#VALUE!"/>
  </r>
  <r>
    <x v="3"/>
    <s v="21:15:23"/>
    <s v="F1kyogre"/>
    <s v="0063196978224193"/>
    <s v="God"/>
    <n v="3"/>
    <s v="1337532185573458030"/>
    <e v="#VALUE!"/>
  </r>
  <r>
    <x v="3"/>
    <s v="20:19:25"/>
    <s v="L1croconaw"/>
    <s v="9144179016306361"/>
    <s v="God"/>
    <n v="3"/>
    <s v="1337518101230522500"/>
    <e v="#VALUE!"/>
  </r>
  <r>
    <x v="3"/>
    <s v="19:55:38"/>
    <s v="F1mareep"/>
    <s v="6990035688807314"/>
    <s v="God"/>
    <n v="3"/>
    <s v="1337512118903373926"/>
    <e v="#VALUE!"/>
  </r>
  <r>
    <x v="3"/>
    <s v="19:45:37"/>
    <s v="MIspheal"/>
    <s v="3449802599811020"/>
    <s v="God"/>
    <n v="2"/>
    <s v="1337509596553678889"/>
    <e v="#VALUE!"/>
  </r>
  <r>
    <x v="3"/>
    <s v="19:40:12"/>
    <s v="BCperrserker"/>
    <s v="1501778573016285"/>
    <s v="God"/>
    <n v="2"/>
    <s v="1337508233924837487"/>
    <e v="#VALUE!"/>
  </r>
  <r>
    <x v="3"/>
    <s v="19:25:25"/>
    <s v="pancham"/>
    <s v="7187287222792077"/>
    <s v="God"/>
    <n v="2"/>
    <s v="1337504510855352322"/>
    <e v="#VALUE!"/>
  </r>
  <r>
    <x v="3"/>
    <s v="18:54:33"/>
    <s v="BCnaganadel"/>
    <s v="2899973270219713"/>
    <s v="God"/>
    <n v="3"/>
    <s v="1337496745655140415"/>
    <e v="#VALUE!"/>
  </r>
  <r>
    <x v="3"/>
    <s v="17:31:01"/>
    <s v="heracross"/>
    <s v="7157057772465178"/>
    <s v="God"/>
    <n v="2"/>
    <s v="1337475721760604190"/>
    <e v="#VALUE!"/>
  </r>
  <r>
    <x v="3"/>
    <s v="17:12:56"/>
    <s v="BCkubfu"/>
    <s v="8607419843439070"/>
    <s v="God"/>
    <n v="1"/>
    <s v="1337471174073909502"/>
    <e v="#VALUE!"/>
  </r>
  <r>
    <x v="3"/>
    <s v="17:04:09"/>
    <s v="KhasGP25"/>
    <s v="8557516530817815"/>
    <s v="God"/>
    <n v="2"/>
    <s v="1337468961234620479"/>
    <e v="#VALUE!"/>
  </r>
  <r>
    <x v="3"/>
    <s v="16:54:14"/>
    <s v="KhasGP46"/>
    <s v="0681558394712144"/>
    <s v="God"/>
    <n v="3"/>
    <s v="1337466465636581388"/>
    <e v="#VALUE!"/>
  </r>
  <r>
    <x v="3"/>
    <s v="16:16:16"/>
    <s v="KhasGP10"/>
    <s v="0247940651926964"/>
    <s v="God"/>
    <n v="1"/>
    <s v="1337456910336655466"/>
    <e v="#VALUE!"/>
  </r>
  <r>
    <x v="3"/>
    <s v="15:55:03"/>
    <s v="F1kleavor"/>
    <s v="8834374369554853"/>
    <s v="God"/>
    <n v="2"/>
    <s v="1337451572803670017"/>
    <e v="#VALUE!"/>
  </r>
  <r>
    <x v="3"/>
    <s v="15:28:50"/>
    <s v="F1munchlax"/>
    <s v="6741170098028297"/>
    <s v="God"/>
    <n v="1"/>
    <s v="1337444975440429078"/>
    <e v="#VALUE!"/>
  </r>
  <r>
    <x v="3"/>
    <s v="11:47:39"/>
    <s v="BCbeartic"/>
    <s v="1246972776882725"/>
    <s v="God"/>
    <n v="2"/>
    <s v="1337389312530059348"/>
    <e v="#VALUE!"/>
  </r>
  <r>
    <x v="3"/>
    <s v="10:20:10"/>
    <s v="BCgardevoir"/>
    <s v="6261842479719978"/>
    <s v="God"/>
    <n v="1"/>
    <s v="1337367294724149248"/>
    <e v="#VALUE!"/>
  </r>
  <r>
    <x v="3"/>
    <s v="02:52:11"/>
    <s v="BCfeebas"/>
    <s v="7406292231290558"/>
    <s v="God"/>
    <n v="1"/>
    <s v="1337254556840493127"/>
    <e v="#VALUE!"/>
  </r>
  <r>
    <x v="3"/>
    <s v="00:34:33"/>
    <s v="BCkirlia"/>
    <s v="8131287020094187"/>
    <s v="God"/>
    <n v="1"/>
    <s v="1337219921238691951"/>
    <e v="#VALUE!"/>
  </r>
  <r>
    <x v="3"/>
    <s v="00:29:25"/>
    <s v="BCarchaludon"/>
    <s v="8043459076029922"/>
    <s v="God"/>
    <n v="1"/>
    <s v="1337218630315937925"/>
    <e v="#VALUE!"/>
  </r>
  <r>
    <x v="4"/>
    <s v="23:23:25"/>
    <s v="F1munkidori"/>
    <s v="1057147020296297"/>
    <s v="God"/>
    <n v="1"/>
    <s v="1337202020830019775"/>
    <e v="#VALUE!"/>
  </r>
  <r>
    <x v="4"/>
    <s v="22:27:06"/>
    <s v="RESbarbaracle"/>
    <s v="9248409640565477"/>
    <s v="God"/>
    <n v="2"/>
    <s v="1337187846305611857"/>
    <e v="#VALUE!"/>
  </r>
  <r>
    <x v="4"/>
    <s v="21:58:41"/>
    <s v="F1carvanha"/>
    <s v="5137204654028239"/>
    <s v="God"/>
    <n v="1"/>
    <s v="1337180695092658186"/>
    <e v="#VALUE!"/>
  </r>
  <r>
    <x v="4"/>
    <s v="19:34:12"/>
    <s v="RESregieleki"/>
    <s v="6639199372418355"/>
    <s v="God"/>
    <n v="2"/>
    <s v="1337144335954743387"/>
    <e v="#VALUE!"/>
  </r>
  <r>
    <x v="4"/>
    <s v="19:14:17"/>
    <s v="BCgroudon"/>
    <s v="4319336911921457"/>
    <s v="God"/>
    <n v="3"/>
    <s v="1337139322024890379"/>
    <e v="#VALUE!"/>
  </r>
  <r>
    <x v="4"/>
    <s v="14:34:17"/>
    <s v="zztreecko"/>
    <m/>
    <s v="God"/>
    <n v="3"/>
    <s v="1337068858472923377"/>
    <e v="#VALUE!"/>
  </r>
  <r>
    <x v="4"/>
    <s v="13:27:33"/>
    <s v="L1snorlax"/>
    <s v="6424321391902216"/>
    <s v="God"/>
    <n v="1"/>
    <s v="1337052066685915228"/>
    <e v="#VALUE!"/>
  </r>
  <r>
    <x v="4"/>
    <s v="13:09:32"/>
    <s v="RESgranbull"/>
    <s v="9828104518701259"/>
    <s v="God"/>
    <n v="1"/>
    <s v="1337047532630442064"/>
    <e v="#VALUE!"/>
  </r>
  <r>
    <x v="4"/>
    <s v="06:59:49"/>
    <s v="BCdrampa"/>
    <s v="1372037501193841"/>
    <s v="God"/>
    <n v="1"/>
    <s v="1336954489630097439"/>
    <e v="#VALUE!"/>
  </r>
  <r>
    <x v="4"/>
    <s v="04:46:01"/>
    <s v="BCpancham"/>
    <s v="4289145758839625"/>
    <s v="God"/>
    <n v="3"/>
    <s v="1336920815156985876"/>
    <e v="#VALUE!"/>
  </r>
  <r>
    <x v="4"/>
    <s v="03:49:31"/>
    <s v="REScacnea"/>
    <s v="1213482164026597"/>
    <s v="God"/>
    <n v="3"/>
    <s v="1336906597649223690"/>
    <e v="#VALUE!"/>
  </r>
  <r>
    <x v="5"/>
    <s v="19:43:18"/>
    <s v="F1braviary"/>
    <s v="4296365287793182"/>
    <s v="God"/>
    <n v="3"/>
    <s v="1336784236564447252"/>
    <e v="#VALUE!"/>
  </r>
  <r>
    <x v="5"/>
    <s v="18:32:08"/>
    <s v="sharpedo"/>
    <s v="9965906335067047"/>
    <s v="God"/>
    <n v="1"/>
    <s v="1336766327523901603"/>
    <e v="#VALUE!"/>
  </r>
  <r>
    <x v="5"/>
    <s v="11:34:54"/>
    <s v="gible"/>
    <s v="0706078087235866"/>
    <s v="God"/>
    <n v="1"/>
    <s v="1336661329687220295"/>
    <e v="#VALUE!"/>
  </r>
  <r>
    <x v="5"/>
    <s v="11:28:32"/>
    <s v="F1eevee"/>
    <s v="8332450774345120"/>
    <s v="God"/>
    <n v="3"/>
    <s v="1336659723537219676"/>
    <e v="#VALUE!"/>
  </r>
  <r>
    <x v="5"/>
    <s v="04:53:03"/>
    <s v="keldeo"/>
    <s v="8837352528622182"/>
    <s v="God"/>
    <n v="1"/>
    <s v="1336560199045087265"/>
    <e v="#VALUE!"/>
  </r>
  <r>
    <x v="5"/>
    <s v="04:03:44"/>
    <s v="F1heatran"/>
    <s v="9505246997269149"/>
    <s v="God"/>
    <n v="3"/>
    <s v="1336547787805954160"/>
    <e v="#VALUE!"/>
  </r>
  <r>
    <x v="6"/>
    <s v="22:08:05"/>
    <s v="cufant"/>
    <s v="3290035006235011"/>
    <s v="God"/>
    <n v="2"/>
    <s v="1336458285636911156"/>
    <e v="#VALUE!"/>
  </r>
  <r>
    <x v="6"/>
    <s v="21:09:55"/>
    <s v="clawitzer"/>
    <s v="7593453211346094"/>
    <s v="God"/>
    <n v="3"/>
    <s v="1336443646341546026"/>
    <e v="#VALUE!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  <r>
    <x v="7"/>
    <m/>
    <m/>
    <m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GPs Pivot by Day" cacheId="4" applyNumberFormats="0" applyBorderFormats="0" applyFontFormats="0" applyPatternFormats="0" applyAlignmentFormats="0" applyWidthHeightFormats="0" dataCaption="" updatedVersion="8" compact="0" compactData="0">
  <location ref="A1:C11" firstHeaderRow="1" firstDataRow="2" firstDataCol="1"/>
  <pivotFields count="8">
    <pivotField name="Date" axis="axisRow" dataField="1" compact="0" numFmtId="165" outline="0" multipleItemSelectionAllowed="1" showAll="0" sortType="descending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name="Time(UTC)" compact="0" outline="0" multipleItemSelectionAllowed="1" showAll="0"/>
    <pivotField name="PokeName" compact="0" outline="0" multipleItemSelectionAllowed="1" showAll="0"/>
    <pivotField name="PokeID" compact="0" outline="0" multipleItemSelectionAllowed="1" showAll="0"/>
    <pivotField name="Type" compact="0" outline="0" multipleItemSelectionAllowed="1" showAll="0"/>
    <pivotField name="Packs" dataField="1" compact="0" outline="0" multipleItemSelectionAllowed="1" showAll="0"/>
    <pivotField name="DiscordMessageID" compact="0" outline="0" multipleItemSelectionAllowed="1" showAll="0"/>
    <pivotField name="Time (CST)" compact="0" outline="0" multipleItemSelectionAllowe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Num GPs" fld="0" subtotal="count" baseField="0"/>
    <dataField name="Avg Packs" fld="5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11" sqref="H11"/>
    </sheetView>
  </sheetViews>
  <sheetFormatPr defaultColWidth="12.6640625" defaultRowHeight="15.75" customHeight="1" x14ac:dyDescent="0.25"/>
  <cols>
    <col min="1" max="1" width="24.21875" customWidth="1"/>
    <col min="2" max="2" width="18.44140625" customWidth="1"/>
    <col min="3" max="3" width="17.109375" customWidth="1"/>
    <col min="4" max="4" width="20.88671875" customWidth="1"/>
    <col min="5" max="5" width="10.33203125" customWidth="1"/>
    <col min="6" max="6" width="17.332031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4"/>
      <c r="D2" s="4"/>
      <c r="E2" s="3"/>
      <c r="F2" s="3" t="str">
        <f>SUMIFS(E2:E20, B2:B20, "ONLINE") + SUMIFS(E2:E20, B2:B20, "OFFLINE MAIN") &amp; "/" &amp; E21</f>
        <v>0/0</v>
      </c>
      <c r="H2" s="2"/>
    </row>
    <row r="3" spans="1:26" ht="15.75" customHeight="1" x14ac:dyDescent="0.35">
      <c r="A3" s="3"/>
      <c r="B3" s="5"/>
      <c r="C3" s="6"/>
      <c r="D3" s="6"/>
      <c r="E3" s="5"/>
    </row>
    <row r="4" spans="1:26" ht="15.75" customHeight="1" x14ac:dyDescent="0.35">
      <c r="A4" s="5"/>
      <c r="B4" s="5"/>
      <c r="C4" s="6"/>
      <c r="D4" s="6"/>
      <c r="E4" s="5"/>
    </row>
    <row r="5" spans="1:26" ht="15.75" customHeight="1" x14ac:dyDescent="0.35">
      <c r="A5" s="5"/>
      <c r="B5" s="5"/>
      <c r="C5" s="6"/>
      <c r="D5" s="6"/>
      <c r="E5" s="5"/>
    </row>
    <row r="6" spans="1:26" ht="15.75" customHeight="1" x14ac:dyDescent="0.35">
      <c r="A6" s="5"/>
      <c r="B6" s="5"/>
      <c r="C6" s="6"/>
      <c r="D6" s="6"/>
      <c r="E6" s="5"/>
    </row>
    <row r="7" spans="1:26" ht="15.75" customHeight="1" x14ac:dyDescent="0.35">
      <c r="A7" s="5"/>
      <c r="B7" s="5"/>
      <c r="C7" s="6"/>
      <c r="D7" s="6"/>
      <c r="E7" s="5"/>
    </row>
    <row r="8" spans="1:26" ht="15.75" customHeight="1" x14ac:dyDescent="0.35">
      <c r="A8" s="5"/>
      <c r="B8" s="5"/>
      <c r="C8" s="6"/>
      <c r="D8" s="6"/>
      <c r="E8" s="5"/>
    </row>
    <row r="9" spans="1:26" ht="15.75" customHeight="1" x14ac:dyDescent="0.35">
      <c r="A9" s="7"/>
      <c r="B9" s="5"/>
      <c r="C9" s="6"/>
      <c r="D9" s="6"/>
      <c r="E9" s="5"/>
    </row>
    <row r="10" spans="1:26" ht="15.75" customHeight="1" x14ac:dyDescent="0.35">
      <c r="A10" s="5"/>
      <c r="B10" s="5"/>
      <c r="C10" s="8"/>
      <c r="D10" s="6"/>
      <c r="E10" s="5"/>
    </row>
    <row r="11" spans="1:26" ht="15.75" customHeight="1" x14ac:dyDescent="0.35">
      <c r="A11" s="5"/>
      <c r="B11" s="5"/>
      <c r="C11" s="6"/>
      <c r="D11" s="6"/>
      <c r="E11" s="5"/>
    </row>
    <row r="12" spans="1:26" ht="15.75" customHeight="1" x14ac:dyDescent="0.35">
      <c r="A12" s="5"/>
      <c r="B12" s="5"/>
      <c r="C12" s="6"/>
      <c r="D12" s="6"/>
      <c r="E12" s="5"/>
    </row>
    <row r="13" spans="1:26" ht="15.75" customHeight="1" x14ac:dyDescent="0.35">
      <c r="A13" s="5"/>
      <c r="B13" s="5"/>
      <c r="C13" s="37"/>
      <c r="D13" s="6"/>
      <c r="E13" s="5"/>
    </row>
    <row r="14" spans="1:26" ht="15.75" customHeight="1" x14ac:dyDescent="0.35">
      <c r="A14" s="5"/>
      <c r="B14" s="5"/>
      <c r="C14" s="9"/>
      <c r="D14" s="6"/>
      <c r="E14" s="5"/>
    </row>
    <row r="15" spans="1:26" ht="15.75" customHeight="1" x14ac:dyDescent="0.35">
      <c r="A15" s="5"/>
      <c r="B15" s="5"/>
      <c r="C15" s="6"/>
      <c r="D15" s="6"/>
      <c r="E15" s="5"/>
    </row>
    <row r="16" spans="1:26" ht="15.75" customHeight="1" x14ac:dyDescent="0.35">
      <c r="A16" s="5"/>
      <c r="B16" s="5"/>
      <c r="C16" s="6"/>
      <c r="D16" s="5"/>
      <c r="E16" s="5"/>
    </row>
    <row r="17" spans="1:5" x14ac:dyDescent="0.25">
      <c r="A17" s="10"/>
      <c r="B17" s="10"/>
      <c r="C17" s="11"/>
      <c r="D17" s="10"/>
      <c r="E17" s="10"/>
    </row>
    <row r="18" spans="1:5" x14ac:dyDescent="0.25">
      <c r="A18" s="10"/>
      <c r="B18" s="10"/>
      <c r="C18" s="11"/>
      <c r="D18" s="10"/>
      <c r="E18" s="10"/>
    </row>
    <row r="19" spans="1:5" x14ac:dyDescent="0.25">
      <c r="A19" s="10"/>
      <c r="B19" s="10"/>
      <c r="C19" s="11"/>
      <c r="D19" s="10"/>
      <c r="E19" s="10"/>
    </row>
    <row r="20" spans="1:5" x14ac:dyDescent="0.25">
      <c r="A20" s="11"/>
      <c r="B20" s="10"/>
      <c r="C20" s="10"/>
      <c r="D20" s="10"/>
      <c r="E20" s="10"/>
    </row>
    <row r="21" spans="1:5" x14ac:dyDescent="0.25">
      <c r="A21" s="12"/>
      <c r="E21" s="13">
        <f>SUM(E2:E20)</f>
        <v>0</v>
      </c>
    </row>
    <row r="22" spans="1:5" x14ac:dyDescent="0.25">
      <c r="A22" s="12"/>
    </row>
    <row r="23" spans="1:5" x14ac:dyDescent="0.25">
      <c r="A23" s="12"/>
    </row>
    <row r="24" spans="1:5" ht="13.2" x14ac:dyDescent="0.25">
      <c r="A24" s="12"/>
    </row>
    <row r="25" spans="1:5" ht="13.2" x14ac:dyDescent="0.25">
      <c r="A25" s="13"/>
    </row>
    <row r="26" spans="1:5" ht="13.2" x14ac:dyDescent="0.25">
      <c r="A26" s="13"/>
    </row>
    <row r="27" spans="1:5" ht="13.2" x14ac:dyDescent="0.25">
      <c r="A27" s="13"/>
    </row>
    <row r="28" spans="1:5" ht="13.2" x14ac:dyDescent="0.25">
      <c r="A28" s="13"/>
    </row>
    <row r="29" spans="1:5" ht="13.2" x14ac:dyDescent="0.25">
      <c r="A29" s="13"/>
    </row>
    <row r="30" spans="1:5" ht="13.2" x14ac:dyDescent="0.25">
      <c r="A30" s="13"/>
    </row>
    <row r="31" spans="1:5" ht="13.2" x14ac:dyDescent="0.25">
      <c r="A31" s="13"/>
    </row>
    <row r="32" spans="1:5" ht="13.2" x14ac:dyDescent="0.25">
      <c r="A32" s="13"/>
    </row>
    <row r="33" spans="1:1" ht="13.2" x14ac:dyDescent="0.25">
      <c r="A33" s="13"/>
    </row>
    <row r="34" spans="1:1" ht="13.2" x14ac:dyDescent="0.25">
      <c r="A34" s="13"/>
    </row>
    <row r="35" spans="1:1" ht="13.2" x14ac:dyDescent="0.25">
      <c r="A35" s="13"/>
    </row>
    <row r="36" spans="1:1" ht="13.2" x14ac:dyDescent="0.25">
      <c r="A36" s="13"/>
    </row>
    <row r="37" spans="1:1" ht="13.2" x14ac:dyDescent="0.25">
      <c r="A37" s="13"/>
    </row>
    <row r="38" spans="1:1" ht="13.2" x14ac:dyDescent="0.25">
      <c r="A38" s="13"/>
    </row>
    <row r="39" spans="1:1" ht="13.2" x14ac:dyDescent="0.25">
      <c r="A39" s="13"/>
    </row>
    <row r="40" spans="1:1" ht="13.2" x14ac:dyDescent="0.25">
      <c r="A40" s="13"/>
    </row>
    <row r="41" spans="1:1" ht="13.2" x14ac:dyDescent="0.25">
      <c r="A41" s="13"/>
    </row>
    <row r="42" spans="1:1" ht="13.2" x14ac:dyDescent="0.25">
      <c r="A42" s="13"/>
    </row>
    <row r="43" spans="1:1" ht="13.2" x14ac:dyDescent="0.25">
      <c r="A43" s="13"/>
    </row>
    <row r="44" spans="1:1" ht="13.2" x14ac:dyDescent="0.25">
      <c r="A44" s="13"/>
    </row>
    <row r="45" spans="1:1" ht="13.2" x14ac:dyDescent="0.25">
      <c r="A45" s="13"/>
    </row>
    <row r="46" spans="1:1" ht="13.2" x14ac:dyDescent="0.25">
      <c r="A46" s="13"/>
    </row>
    <row r="47" spans="1:1" ht="13.2" x14ac:dyDescent="0.25">
      <c r="A47" s="13"/>
    </row>
    <row r="48" spans="1:1" ht="13.2" x14ac:dyDescent="0.25">
      <c r="A48" s="13"/>
    </row>
    <row r="49" spans="1:1" ht="13.2" x14ac:dyDescent="0.25">
      <c r="A49" s="13"/>
    </row>
    <row r="50" spans="1:1" ht="13.2" x14ac:dyDescent="0.25">
      <c r="A50" s="13"/>
    </row>
    <row r="51" spans="1:1" ht="13.2" x14ac:dyDescent="0.25">
      <c r="A51" s="13"/>
    </row>
    <row r="52" spans="1:1" ht="13.2" x14ac:dyDescent="0.25">
      <c r="A52" s="13"/>
    </row>
    <row r="53" spans="1:1" ht="13.2" x14ac:dyDescent="0.25">
      <c r="A53" s="13"/>
    </row>
    <row r="54" spans="1:1" ht="13.2" x14ac:dyDescent="0.25">
      <c r="A54" s="13"/>
    </row>
    <row r="55" spans="1:1" ht="13.2" x14ac:dyDescent="0.25">
      <c r="A55" s="13"/>
    </row>
    <row r="56" spans="1:1" ht="13.2" x14ac:dyDescent="0.25">
      <c r="A56" s="13"/>
    </row>
    <row r="57" spans="1:1" ht="13.2" x14ac:dyDescent="0.25">
      <c r="A57" s="13"/>
    </row>
    <row r="58" spans="1:1" ht="13.2" x14ac:dyDescent="0.25">
      <c r="A58" s="13"/>
    </row>
    <row r="59" spans="1:1" ht="13.2" x14ac:dyDescent="0.25">
      <c r="A59" s="13"/>
    </row>
    <row r="60" spans="1:1" ht="13.2" x14ac:dyDescent="0.25">
      <c r="A60" s="13"/>
    </row>
    <row r="61" spans="1:1" ht="13.2" x14ac:dyDescent="0.25">
      <c r="A61" s="13"/>
    </row>
    <row r="62" spans="1:1" ht="13.2" x14ac:dyDescent="0.25">
      <c r="A62" s="13"/>
    </row>
    <row r="63" spans="1:1" ht="13.2" x14ac:dyDescent="0.25">
      <c r="A63" s="13"/>
    </row>
    <row r="64" spans="1:1" ht="13.2" x14ac:dyDescent="0.25">
      <c r="A64" s="13"/>
    </row>
    <row r="65" spans="1:1" ht="13.2" x14ac:dyDescent="0.25">
      <c r="A65" s="13"/>
    </row>
    <row r="66" spans="1:1" ht="13.2" x14ac:dyDescent="0.25">
      <c r="A66" s="13"/>
    </row>
    <row r="67" spans="1:1" ht="13.2" x14ac:dyDescent="0.25">
      <c r="A67" s="13"/>
    </row>
    <row r="68" spans="1:1" ht="13.2" x14ac:dyDescent="0.25">
      <c r="A68" s="13"/>
    </row>
    <row r="69" spans="1:1" ht="13.2" x14ac:dyDescent="0.25">
      <c r="A69" s="13"/>
    </row>
    <row r="70" spans="1:1" ht="13.2" x14ac:dyDescent="0.25">
      <c r="A70" s="13"/>
    </row>
    <row r="71" spans="1:1" ht="13.2" x14ac:dyDescent="0.25">
      <c r="A71" s="13"/>
    </row>
    <row r="72" spans="1:1" ht="13.2" x14ac:dyDescent="0.25">
      <c r="A72" s="13"/>
    </row>
    <row r="73" spans="1:1" ht="13.2" x14ac:dyDescent="0.25">
      <c r="A73" s="13"/>
    </row>
    <row r="74" spans="1:1" ht="13.2" x14ac:dyDescent="0.25">
      <c r="A74" s="13"/>
    </row>
    <row r="75" spans="1:1" ht="13.2" x14ac:dyDescent="0.25">
      <c r="A75" s="13"/>
    </row>
    <row r="76" spans="1:1" ht="13.2" x14ac:dyDescent="0.25">
      <c r="A76" s="13"/>
    </row>
    <row r="77" spans="1:1" ht="13.2" x14ac:dyDescent="0.25">
      <c r="A77" s="13"/>
    </row>
    <row r="78" spans="1:1" ht="13.2" x14ac:dyDescent="0.25">
      <c r="A78" s="13"/>
    </row>
    <row r="79" spans="1:1" ht="13.2" x14ac:dyDescent="0.25">
      <c r="A79" s="13"/>
    </row>
    <row r="80" spans="1:1" ht="13.2" x14ac:dyDescent="0.25">
      <c r="A80" s="13"/>
    </row>
    <row r="81" spans="1:1" ht="13.2" x14ac:dyDescent="0.25">
      <c r="A81" s="13"/>
    </row>
    <row r="82" spans="1:1" ht="13.2" x14ac:dyDescent="0.25">
      <c r="A82" s="13"/>
    </row>
    <row r="83" spans="1:1" ht="13.2" x14ac:dyDescent="0.25">
      <c r="A83" s="13"/>
    </row>
    <row r="84" spans="1:1" ht="13.2" x14ac:dyDescent="0.25">
      <c r="A84" s="13"/>
    </row>
    <row r="85" spans="1:1" ht="13.2" x14ac:dyDescent="0.25">
      <c r="A85" s="13"/>
    </row>
    <row r="86" spans="1:1" ht="13.2" x14ac:dyDescent="0.25">
      <c r="A86" s="13"/>
    </row>
    <row r="87" spans="1:1" ht="13.2" x14ac:dyDescent="0.25">
      <c r="A87" s="13"/>
    </row>
    <row r="88" spans="1:1" ht="13.2" x14ac:dyDescent="0.25">
      <c r="A88" s="13"/>
    </row>
    <row r="89" spans="1:1" ht="13.2" x14ac:dyDescent="0.25">
      <c r="A89" s="13"/>
    </row>
    <row r="90" spans="1:1" ht="13.2" x14ac:dyDescent="0.25">
      <c r="A90" s="13"/>
    </row>
    <row r="91" spans="1:1" ht="13.2" x14ac:dyDescent="0.25">
      <c r="A91" s="13"/>
    </row>
    <row r="92" spans="1:1" ht="13.2" x14ac:dyDescent="0.25">
      <c r="A92" s="13"/>
    </row>
    <row r="93" spans="1:1" ht="13.2" x14ac:dyDescent="0.25">
      <c r="A93" s="13"/>
    </row>
    <row r="94" spans="1:1" ht="13.2" x14ac:dyDescent="0.25">
      <c r="A94" s="13"/>
    </row>
    <row r="95" spans="1:1" ht="13.2" x14ac:dyDescent="0.25">
      <c r="A95" s="13"/>
    </row>
    <row r="96" spans="1:1" ht="13.2" x14ac:dyDescent="0.25">
      <c r="A96" s="13"/>
    </row>
    <row r="97" spans="1:1" ht="13.2" x14ac:dyDescent="0.25">
      <c r="A97" s="13"/>
    </row>
    <row r="98" spans="1:1" ht="13.2" x14ac:dyDescent="0.25">
      <c r="A98" s="13"/>
    </row>
    <row r="99" spans="1:1" ht="13.2" x14ac:dyDescent="0.25">
      <c r="A99" s="13"/>
    </row>
    <row r="100" spans="1:1" ht="13.2" x14ac:dyDescent="0.25">
      <c r="A100" s="13"/>
    </row>
    <row r="101" spans="1:1" ht="13.2" x14ac:dyDescent="0.25">
      <c r="A101" s="13"/>
    </row>
    <row r="102" spans="1:1" ht="13.2" x14ac:dyDescent="0.25">
      <c r="A102" s="13"/>
    </row>
    <row r="103" spans="1:1" ht="13.2" x14ac:dyDescent="0.25">
      <c r="A103" s="13"/>
    </row>
    <row r="104" spans="1:1" ht="13.2" x14ac:dyDescent="0.25">
      <c r="A104" s="13"/>
    </row>
    <row r="105" spans="1:1" ht="13.2" x14ac:dyDescent="0.25">
      <c r="A105" s="13"/>
    </row>
    <row r="106" spans="1:1" ht="13.2" x14ac:dyDescent="0.25">
      <c r="A106" s="13"/>
    </row>
    <row r="107" spans="1:1" ht="13.2" x14ac:dyDescent="0.25">
      <c r="A107" s="13"/>
    </row>
    <row r="108" spans="1:1" ht="13.2" x14ac:dyDescent="0.25">
      <c r="A108" s="13"/>
    </row>
    <row r="109" spans="1:1" ht="13.2" x14ac:dyDescent="0.25">
      <c r="A109" s="13"/>
    </row>
    <row r="110" spans="1:1" ht="13.2" x14ac:dyDescent="0.25">
      <c r="A110" s="13"/>
    </row>
    <row r="111" spans="1:1" ht="13.2" x14ac:dyDescent="0.25">
      <c r="A111" s="13"/>
    </row>
    <row r="112" spans="1:1" ht="13.2" x14ac:dyDescent="0.25">
      <c r="A112" s="13"/>
    </row>
    <row r="113" spans="1:1" ht="13.2" x14ac:dyDescent="0.25">
      <c r="A113" s="13"/>
    </row>
    <row r="114" spans="1:1" ht="13.2" x14ac:dyDescent="0.25">
      <c r="A114" s="13"/>
    </row>
    <row r="115" spans="1:1" ht="13.2" x14ac:dyDescent="0.25">
      <c r="A115" s="13"/>
    </row>
    <row r="116" spans="1:1" ht="13.2" x14ac:dyDescent="0.25">
      <c r="A116" s="13"/>
    </row>
    <row r="117" spans="1:1" ht="13.2" x14ac:dyDescent="0.25">
      <c r="A117" s="13"/>
    </row>
    <row r="118" spans="1:1" ht="13.2" x14ac:dyDescent="0.25">
      <c r="A118" s="13"/>
    </row>
    <row r="119" spans="1:1" ht="13.2" x14ac:dyDescent="0.25">
      <c r="A119" s="13"/>
    </row>
    <row r="120" spans="1:1" ht="13.2" x14ac:dyDescent="0.25">
      <c r="A120" s="13"/>
    </row>
    <row r="121" spans="1:1" ht="13.2" x14ac:dyDescent="0.25">
      <c r="A121" s="13"/>
    </row>
    <row r="122" spans="1:1" ht="13.2" x14ac:dyDescent="0.25">
      <c r="A122" s="13"/>
    </row>
    <row r="123" spans="1:1" ht="13.2" x14ac:dyDescent="0.25">
      <c r="A123" s="13"/>
    </row>
    <row r="124" spans="1:1" ht="13.2" x14ac:dyDescent="0.25">
      <c r="A124" s="13"/>
    </row>
    <row r="125" spans="1:1" ht="13.2" x14ac:dyDescent="0.25">
      <c r="A125" s="13"/>
    </row>
    <row r="126" spans="1:1" ht="13.2" x14ac:dyDescent="0.25">
      <c r="A126" s="13"/>
    </row>
    <row r="127" spans="1:1" ht="13.2" x14ac:dyDescent="0.25">
      <c r="A127" s="13"/>
    </row>
    <row r="128" spans="1:1" ht="13.2" x14ac:dyDescent="0.25">
      <c r="A128" s="13"/>
    </row>
    <row r="129" spans="1:1" ht="13.2" x14ac:dyDescent="0.25">
      <c r="A129" s="13"/>
    </row>
    <row r="130" spans="1:1" ht="13.2" x14ac:dyDescent="0.25">
      <c r="A130" s="13"/>
    </row>
    <row r="131" spans="1:1" ht="13.2" x14ac:dyDescent="0.25">
      <c r="A131" s="13"/>
    </row>
    <row r="132" spans="1:1" ht="13.2" x14ac:dyDescent="0.25">
      <c r="A132" s="13"/>
    </row>
    <row r="133" spans="1:1" ht="13.2" x14ac:dyDescent="0.25">
      <c r="A133" s="13"/>
    </row>
    <row r="134" spans="1:1" ht="13.2" x14ac:dyDescent="0.25">
      <c r="A134" s="13"/>
    </row>
    <row r="135" spans="1:1" ht="13.2" x14ac:dyDescent="0.25">
      <c r="A135" s="13"/>
    </row>
    <row r="136" spans="1:1" ht="13.2" x14ac:dyDescent="0.25">
      <c r="A136" s="13"/>
    </row>
    <row r="137" spans="1:1" ht="13.2" x14ac:dyDescent="0.25">
      <c r="A137" s="13"/>
    </row>
    <row r="138" spans="1:1" ht="13.2" x14ac:dyDescent="0.25">
      <c r="A138" s="13"/>
    </row>
    <row r="139" spans="1:1" ht="13.2" x14ac:dyDescent="0.25">
      <c r="A139" s="13"/>
    </row>
    <row r="140" spans="1:1" ht="13.2" x14ac:dyDescent="0.25">
      <c r="A140" s="13"/>
    </row>
    <row r="141" spans="1:1" ht="13.2" x14ac:dyDescent="0.25">
      <c r="A141" s="13"/>
    </row>
    <row r="142" spans="1:1" ht="13.2" x14ac:dyDescent="0.25">
      <c r="A142" s="13"/>
    </row>
    <row r="143" spans="1:1" ht="13.2" x14ac:dyDescent="0.25">
      <c r="A143" s="13"/>
    </row>
    <row r="144" spans="1:1" ht="13.2" x14ac:dyDescent="0.25">
      <c r="A144" s="13"/>
    </row>
    <row r="145" spans="1:1" ht="13.2" x14ac:dyDescent="0.25">
      <c r="A145" s="13"/>
    </row>
    <row r="146" spans="1:1" ht="13.2" x14ac:dyDescent="0.25">
      <c r="A146" s="13"/>
    </row>
    <row r="147" spans="1:1" ht="13.2" x14ac:dyDescent="0.25">
      <c r="A147" s="13"/>
    </row>
    <row r="148" spans="1:1" ht="13.2" x14ac:dyDescent="0.25">
      <c r="A148" s="13"/>
    </row>
    <row r="149" spans="1:1" ht="13.2" x14ac:dyDescent="0.25">
      <c r="A149" s="13"/>
    </row>
    <row r="150" spans="1:1" ht="13.2" x14ac:dyDescent="0.25">
      <c r="A150" s="13"/>
    </row>
    <row r="151" spans="1:1" ht="13.2" x14ac:dyDescent="0.25">
      <c r="A151" s="13"/>
    </row>
    <row r="152" spans="1:1" ht="13.2" x14ac:dyDescent="0.25">
      <c r="A152" s="13"/>
    </row>
    <row r="153" spans="1:1" ht="13.2" x14ac:dyDescent="0.25">
      <c r="A153" s="13"/>
    </row>
    <row r="154" spans="1:1" ht="13.2" x14ac:dyDescent="0.25">
      <c r="A154" s="13"/>
    </row>
    <row r="155" spans="1:1" ht="13.2" x14ac:dyDescent="0.25">
      <c r="A155" s="13"/>
    </row>
    <row r="156" spans="1:1" ht="13.2" x14ac:dyDescent="0.25">
      <c r="A156" s="13"/>
    </row>
    <row r="157" spans="1:1" ht="13.2" x14ac:dyDescent="0.25">
      <c r="A157" s="13"/>
    </row>
    <row r="158" spans="1:1" ht="13.2" x14ac:dyDescent="0.25">
      <c r="A158" s="13"/>
    </row>
    <row r="159" spans="1:1" ht="13.2" x14ac:dyDescent="0.25">
      <c r="A159" s="13"/>
    </row>
    <row r="160" spans="1:1" ht="13.2" x14ac:dyDescent="0.25">
      <c r="A160" s="13"/>
    </row>
    <row r="161" spans="1:1" ht="13.2" x14ac:dyDescent="0.25">
      <c r="A161" s="13"/>
    </row>
    <row r="162" spans="1:1" ht="13.2" x14ac:dyDescent="0.25">
      <c r="A162" s="13"/>
    </row>
    <row r="163" spans="1:1" ht="13.2" x14ac:dyDescent="0.25">
      <c r="A163" s="13"/>
    </row>
    <row r="164" spans="1:1" ht="13.2" x14ac:dyDescent="0.25">
      <c r="A164" s="13"/>
    </row>
    <row r="165" spans="1:1" ht="13.2" x14ac:dyDescent="0.25">
      <c r="A165" s="13"/>
    </row>
    <row r="166" spans="1:1" ht="13.2" x14ac:dyDescent="0.25">
      <c r="A166" s="13"/>
    </row>
    <row r="167" spans="1:1" ht="13.2" x14ac:dyDescent="0.25">
      <c r="A167" s="13"/>
    </row>
    <row r="168" spans="1:1" ht="13.2" x14ac:dyDescent="0.25">
      <c r="A168" s="13"/>
    </row>
    <row r="169" spans="1:1" ht="13.2" x14ac:dyDescent="0.25">
      <c r="A169" s="13"/>
    </row>
    <row r="170" spans="1:1" ht="13.2" x14ac:dyDescent="0.25">
      <c r="A170" s="13"/>
    </row>
    <row r="171" spans="1:1" ht="13.2" x14ac:dyDescent="0.25">
      <c r="A171" s="13"/>
    </row>
    <row r="172" spans="1:1" ht="13.2" x14ac:dyDescent="0.25">
      <c r="A172" s="13"/>
    </row>
    <row r="173" spans="1:1" ht="13.2" x14ac:dyDescent="0.25">
      <c r="A173" s="13"/>
    </row>
    <row r="174" spans="1:1" ht="13.2" x14ac:dyDescent="0.25">
      <c r="A174" s="13"/>
    </row>
    <row r="175" spans="1:1" ht="13.2" x14ac:dyDescent="0.25">
      <c r="A175" s="13"/>
    </row>
    <row r="176" spans="1:1" ht="13.2" x14ac:dyDescent="0.25">
      <c r="A176" s="13"/>
    </row>
    <row r="177" spans="1:1" ht="13.2" x14ac:dyDescent="0.25">
      <c r="A177" s="13"/>
    </row>
    <row r="178" spans="1:1" ht="13.2" x14ac:dyDescent="0.25">
      <c r="A178" s="13"/>
    </row>
    <row r="179" spans="1:1" ht="13.2" x14ac:dyDescent="0.25">
      <c r="A179" s="13"/>
    </row>
    <row r="180" spans="1:1" ht="13.2" x14ac:dyDescent="0.25">
      <c r="A180" s="13"/>
    </row>
    <row r="181" spans="1:1" ht="13.2" x14ac:dyDescent="0.25">
      <c r="A181" s="13"/>
    </row>
    <row r="182" spans="1:1" ht="13.2" x14ac:dyDescent="0.25">
      <c r="A182" s="13"/>
    </row>
    <row r="183" spans="1:1" ht="13.2" x14ac:dyDescent="0.25">
      <c r="A183" s="13"/>
    </row>
    <row r="184" spans="1:1" ht="13.2" x14ac:dyDescent="0.25">
      <c r="A184" s="13"/>
    </row>
    <row r="185" spans="1:1" ht="13.2" x14ac:dyDescent="0.25">
      <c r="A185" s="13"/>
    </row>
    <row r="186" spans="1:1" ht="13.2" x14ac:dyDescent="0.25">
      <c r="A186" s="13"/>
    </row>
    <row r="187" spans="1:1" ht="13.2" x14ac:dyDescent="0.25">
      <c r="A187" s="13"/>
    </row>
    <row r="188" spans="1:1" ht="13.2" x14ac:dyDescent="0.25">
      <c r="A188" s="13"/>
    </row>
    <row r="189" spans="1:1" ht="13.2" x14ac:dyDescent="0.25">
      <c r="A189" s="13"/>
    </row>
    <row r="190" spans="1:1" ht="13.2" x14ac:dyDescent="0.25">
      <c r="A190" s="13"/>
    </row>
    <row r="191" spans="1:1" ht="13.2" x14ac:dyDescent="0.25">
      <c r="A191" s="13"/>
    </row>
    <row r="192" spans="1:1" ht="13.2" x14ac:dyDescent="0.25">
      <c r="A192" s="13"/>
    </row>
    <row r="193" spans="1:1" ht="13.2" x14ac:dyDescent="0.25">
      <c r="A193" s="13"/>
    </row>
    <row r="194" spans="1:1" ht="13.2" x14ac:dyDescent="0.25">
      <c r="A194" s="13"/>
    </row>
    <row r="195" spans="1:1" ht="13.2" x14ac:dyDescent="0.25">
      <c r="A195" s="13"/>
    </row>
    <row r="196" spans="1:1" ht="13.2" x14ac:dyDescent="0.25">
      <c r="A196" s="13"/>
    </row>
    <row r="197" spans="1:1" ht="13.2" x14ac:dyDescent="0.25">
      <c r="A197" s="13"/>
    </row>
    <row r="198" spans="1:1" ht="13.2" x14ac:dyDescent="0.25">
      <c r="A198" s="13"/>
    </row>
    <row r="199" spans="1:1" ht="13.2" x14ac:dyDescent="0.25">
      <c r="A199" s="13"/>
    </row>
    <row r="200" spans="1:1" ht="13.2" x14ac:dyDescent="0.25">
      <c r="A200" s="13"/>
    </row>
    <row r="201" spans="1:1" ht="13.2" x14ac:dyDescent="0.25">
      <c r="A201" s="13"/>
    </row>
    <row r="202" spans="1:1" ht="13.2" x14ac:dyDescent="0.25">
      <c r="A202" s="13"/>
    </row>
    <row r="203" spans="1:1" ht="13.2" x14ac:dyDescent="0.25">
      <c r="A203" s="13"/>
    </row>
    <row r="204" spans="1:1" ht="13.2" x14ac:dyDescent="0.25">
      <c r="A204" s="13"/>
    </row>
    <row r="205" spans="1:1" ht="13.2" x14ac:dyDescent="0.25">
      <c r="A205" s="13"/>
    </row>
    <row r="206" spans="1:1" ht="13.2" x14ac:dyDescent="0.25">
      <c r="A206" s="13"/>
    </row>
    <row r="207" spans="1:1" ht="13.2" x14ac:dyDescent="0.25">
      <c r="A207" s="13"/>
    </row>
    <row r="208" spans="1:1" ht="13.2" x14ac:dyDescent="0.25">
      <c r="A208" s="13"/>
    </row>
    <row r="209" spans="1:1" ht="13.2" x14ac:dyDescent="0.25">
      <c r="A209" s="13"/>
    </row>
    <row r="210" spans="1:1" ht="13.2" x14ac:dyDescent="0.25">
      <c r="A210" s="13"/>
    </row>
    <row r="211" spans="1:1" ht="13.2" x14ac:dyDescent="0.25">
      <c r="A211" s="13"/>
    </row>
    <row r="212" spans="1:1" ht="13.2" x14ac:dyDescent="0.25">
      <c r="A212" s="13"/>
    </row>
    <row r="213" spans="1:1" ht="13.2" x14ac:dyDescent="0.25">
      <c r="A213" s="13"/>
    </row>
    <row r="214" spans="1:1" ht="13.2" x14ac:dyDescent="0.25">
      <c r="A214" s="13"/>
    </row>
    <row r="215" spans="1:1" ht="13.2" x14ac:dyDescent="0.25">
      <c r="A215" s="13"/>
    </row>
    <row r="216" spans="1:1" ht="13.2" x14ac:dyDescent="0.25">
      <c r="A216" s="13"/>
    </row>
    <row r="217" spans="1:1" ht="13.2" x14ac:dyDescent="0.25">
      <c r="A217" s="13"/>
    </row>
    <row r="218" spans="1:1" ht="13.2" x14ac:dyDescent="0.25">
      <c r="A218" s="13"/>
    </row>
    <row r="219" spans="1:1" ht="13.2" x14ac:dyDescent="0.25">
      <c r="A219" s="13"/>
    </row>
    <row r="220" spans="1:1" ht="13.2" x14ac:dyDescent="0.25">
      <c r="A220" s="13"/>
    </row>
    <row r="221" spans="1:1" ht="13.2" x14ac:dyDescent="0.25">
      <c r="A221" s="13"/>
    </row>
    <row r="222" spans="1:1" ht="13.2" x14ac:dyDescent="0.25">
      <c r="A222" s="13"/>
    </row>
    <row r="223" spans="1:1" ht="13.2" x14ac:dyDescent="0.25">
      <c r="A223" s="13"/>
    </row>
    <row r="224" spans="1:1" ht="13.2" x14ac:dyDescent="0.25">
      <c r="A224" s="13"/>
    </row>
    <row r="225" spans="1:1" ht="13.2" x14ac:dyDescent="0.25">
      <c r="A225" s="13"/>
    </row>
    <row r="226" spans="1:1" ht="13.2" x14ac:dyDescent="0.25">
      <c r="A226" s="13"/>
    </row>
    <row r="227" spans="1:1" ht="13.2" x14ac:dyDescent="0.25">
      <c r="A227" s="13"/>
    </row>
    <row r="228" spans="1:1" ht="13.2" x14ac:dyDescent="0.25">
      <c r="A228" s="13"/>
    </row>
    <row r="229" spans="1:1" ht="13.2" x14ac:dyDescent="0.25">
      <c r="A229" s="13"/>
    </row>
    <row r="230" spans="1:1" ht="13.2" x14ac:dyDescent="0.25">
      <c r="A230" s="13"/>
    </row>
    <row r="231" spans="1:1" ht="13.2" x14ac:dyDescent="0.25">
      <c r="A231" s="13"/>
    </row>
    <row r="232" spans="1:1" ht="13.2" x14ac:dyDescent="0.25">
      <c r="A232" s="13"/>
    </row>
    <row r="233" spans="1:1" ht="13.2" x14ac:dyDescent="0.25">
      <c r="A233" s="13"/>
    </row>
    <row r="234" spans="1:1" ht="13.2" x14ac:dyDescent="0.25">
      <c r="A234" s="13"/>
    </row>
    <row r="235" spans="1:1" ht="13.2" x14ac:dyDescent="0.25">
      <c r="A235" s="13"/>
    </row>
    <row r="236" spans="1:1" ht="13.2" x14ac:dyDescent="0.25">
      <c r="A236" s="13"/>
    </row>
    <row r="237" spans="1:1" ht="13.2" x14ac:dyDescent="0.25">
      <c r="A237" s="13"/>
    </row>
    <row r="238" spans="1:1" ht="13.2" x14ac:dyDescent="0.25">
      <c r="A238" s="13"/>
    </row>
    <row r="239" spans="1:1" ht="13.2" x14ac:dyDescent="0.25">
      <c r="A239" s="13"/>
    </row>
    <row r="240" spans="1:1" ht="13.2" x14ac:dyDescent="0.25">
      <c r="A240" s="13"/>
    </row>
    <row r="241" spans="1:1" ht="13.2" x14ac:dyDescent="0.25">
      <c r="A241" s="13"/>
    </row>
    <row r="242" spans="1:1" ht="13.2" x14ac:dyDescent="0.25">
      <c r="A242" s="13"/>
    </row>
    <row r="243" spans="1:1" ht="13.2" x14ac:dyDescent="0.25">
      <c r="A243" s="13"/>
    </row>
    <row r="244" spans="1:1" ht="13.2" x14ac:dyDescent="0.25">
      <c r="A244" s="13"/>
    </row>
    <row r="245" spans="1:1" ht="13.2" x14ac:dyDescent="0.25">
      <c r="A245" s="13"/>
    </row>
    <row r="246" spans="1:1" ht="13.2" x14ac:dyDescent="0.25">
      <c r="A246" s="13"/>
    </row>
    <row r="247" spans="1:1" ht="13.2" x14ac:dyDescent="0.25">
      <c r="A247" s="13"/>
    </row>
    <row r="248" spans="1:1" ht="13.2" x14ac:dyDescent="0.25">
      <c r="A248" s="13"/>
    </row>
    <row r="249" spans="1:1" ht="13.2" x14ac:dyDescent="0.25">
      <c r="A249" s="13"/>
    </row>
    <row r="250" spans="1:1" ht="13.2" x14ac:dyDescent="0.25">
      <c r="A250" s="13"/>
    </row>
    <row r="251" spans="1:1" ht="13.2" x14ac:dyDescent="0.25">
      <c r="A251" s="13"/>
    </row>
    <row r="252" spans="1:1" ht="13.2" x14ac:dyDescent="0.25">
      <c r="A252" s="13"/>
    </row>
    <row r="253" spans="1:1" ht="13.2" x14ac:dyDescent="0.25">
      <c r="A253" s="13"/>
    </row>
    <row r="254" spans="1:1" ht="13.2" x14ac:dyDescent="0.25">
      <c r="A254" s="13"/>
    </row>
    <row r="255" spans="1:1" ht="13.2" x14ac:dyDescent="0.25">
      <c r="A255" s="13"/>
    </row>
    <row r="256" spans="1:1" ht="13.2" x14ac:dyDescent="0.25">
      <c r="A256" s="13"/>
    </row>
    <row r="257" spans="1:1" ht="13.2" x14ac:dyDescent="0.25">
      <c r="A257" s="13"/>
    </row>
    <row r="258" spans="1:1" ht="13.2" x14ac:dyDescent="0.25">
      <c r="A258" s="13"/>
    </row>
    <row r="259" spans="1:1" ht="13.2" x14ac:dyDescent="0.25">
      <c r="A259" s="13"/>
    </row>
    <row r="260" spans="1:1" ht="13.2" x14ac:dyDescent="0.25">
      <c r="A260" s="13"/>
    </row>
    <row r="261" spans="1:1" ht="13.2" x14ac:dyDescent="0.25">
      <c r="A261" s="13"/>
    </row>
    <row r="262" spans="1:1" ht="13.2" x14ac:dyDescent="0.25">
      <c r="A262" s="13"/>
    </row>
    <row r="263" spans="1:1" ht="13.2" x14ac:dyDescent="0.25">
      <c r="A263" s="13"/>
    </row>
    <row r="264" spans="1:1" ht="13.2" x14ac:dyDescent="0.25">
      <c r="A264" s="13"/>
    </row>
    <row r="265" spans="1:1" ht="13.2" x14ac:dyDescent="0.25">
      <c r="A265" s="13"/>
    </row>
    <row r="266" spans="1:1" ht="13.2" x14ac:dyDescent="0.25">
      <c r="A266" s="13"/>
    </row>
    <row r="267" spans="1:1" ht="13.2" x14ac:dyDescent="0.25">
      <c r="A267" s="13"/>
    </row>
    <row r="268" spans="1:1" ht="13.2" x14ac:dyDescent="0.25">
      <c r="A268" s="13"/>
    </row>
    <row r="269" spans="1:1" ht="13.2" x14ac:dyDescent="0.25">
      <c r="A269" s="13"/>
    </row>
    <row r="270" spans="1:1" ht="13.2" x14ac:dyDescent="0.25">
      <c r="A270" s="13"/>
    </row>
    <row r="271" spans="1:1" ht="13.2" x14ac:dyDescent="0.25">
      <c r="A271" s="13"/>
    </row>
    <row r="272" spans="1:1" ht="13.2" x14ac:dyDescent="0.25">
      <c r="A272" s="13"/>
    </row>
    <row r="273" spans="1:1" ht="13.2" x14ac:dyDescent="0.25">
      <c r="A273" s="13"/>
    </row>
    <row r="274" spans="1:1" ht="13.2" x14ac:dyDescent="0.25">
      <c r="A274" s="13"/>
    </row>
    <row r="275" spans="1:1" ht="13.2" x14ac:dyDescent="0.25">
      <c r="A275" s="13"/>
    </row>
    <row r="276" spans="1:1" ht="13.2" x14ac:dyDescent="0.25">
      <c r="A276" s="13"/>
    </row>
    <row r="277" spans="1:1" ht="13.2" x14ac:dyDescent="0.25">
      <c r="A277" s="13"/>
    </row>
    <row r="278" spans="1:1" ht="13.2" x14ac:dyDescent="0.25">
      <c r="A278" s="13"/>
    </row>
    <row r="279" spans="1:1" ht="13.2" x14ac:dyDescent="0.25">
      <c r="A279" s="13"/>
    </row>
    <row r="280" spans="1:1" ht="13.2" x14ac:dyDescent="0.25">
      <c r="A280" s="13"/>
    </row>
    <row r="281" spans="1:1" ht="13.2" x14ac:dyDescent="0.25">
      <c r="A281" s="13"/>
    </row>
    <row r="282" spans="1:1" ht="13.2" x14ac:dyDescent="0.25">
      <c r="A282" s="13"/>
    </row>
    <row r="283" spans="1:1" ht="13.2" x14ac:dyDescent="0.25">
      <c r="A283" s="13"/>
    </row>
    <row r="284" spans="1:1" ht="13.2" x14ac:dyDescent="0.25">
      <c r="A284" s="13"/>
    </row>
    <row r="285" spans="1:1" ht="13.2" x14ac:dyDescent="0.25">
      <c r="A285" s="13"/>
    </row>
    <row r="286" spans="1:1" ht="13.2" x14ac:dyDescent="0.25">
      <c r="A286" s="13"/>
    </row>
    <row r="287" spans="1:1" ht="13.2" x14ac:dyDescent="0.25">
      <c r="A287" s="13"/>
    </row>
    <row r="288" spans="1:1" ht="13.2" x14ac:dyDescent="0.25">
      <c r="A288" s="13"/>
    </row>
    <row r="289" spans="1:1" ht="13.2" x14ac:dyDescent="0.25">
      <c r="A289" s="13"/>
    </row>
    <row r="290" spans="1:1" ht="13.2" x14ac:dyDescent="0.25">
      <c r="A290" s="13"/>
    </row>
    <row r="291" spans="1:1" ht="13.2" x14ac:dyDescent="0.25">
      <c r="A291" s="13"/>
    </row>
    <row r="292" spans="1:1" ht="13.2" x14ac:dyDescent="0.25">
      <c r="A292" s="13"/>
    </row>
    <row r="293" spans="1:1" ht="13.2" x14ac:dyDescent="0.25">
      <c r="A293" s="13"/>
    </row>
    <row r="294" spans="1:1" ht="13.2" x14ac:dyDescent="0.25">
      <c r="A294" s="13"/>
    </row>
    <row r="295" spans="1:1" ht="13.2" x14ac:dyDescent="0.25">
      <c r="A295" s="13"/>
    </row>
    <row r="296" spans="1:1" ht="13.2" x14ac:dyDescent="0.25">
      <c r="A296" s="13"/>
    </row>
    <row r="297" spans="1:1" ht="13.2" x14ac:dyDescent="0.25">
      <c r="A297" s="13"/>
    </row>
    <row r="298" spans="1:1" ht="13.2" x14ac:dyDescent="0.25">
      <c r="A298" s="13"/>
    </row>
    <row r="299" spans="1:1" ht="13.2" x14ac:dyDescent="0.25">
      <c r="A299" s="13"/>
    </row>
    <row r="300" spans="1:1" ht="13.2" x14ac:dyDescent="0.25">
      <c r="A300" s="13"/>
    </row>
    <row r="301" spans="1:1" ht="13.2" x14ac:dyDescent="0.25">
      <c r="A301" s="13"/>
    </row>
    <row r="302" spans="1:1" ht="13.2" x14ac:dyDescent="0.25">
      <c r="A302" s="13"/>
    </row>
    <row r="303" spans="1:1" ht="13.2" x14ac:dyDescent="0.25">
      <c r="A303" s="13"/>
    </row>
    <row r="304" spans="1:1" ht="13.2" x14ac:dyDescent="0.25">
      <c r="A304" s="13"/>
    </row>
    <row r="305" spans="1:1" ht="13.2" x14ac:dyDescent="0.25">
      <c r="A305" s="13"/>
    </row>
    <row r="306" spans="1:1" ht="13.2" x14ac:dyDescent="0.25">
      <c r="A306" s="13"/>
    </row>
    <row r="307" spans="1:1" ht="13.2" x14ac:dyDescent="0.25">
      <c r="A307" s="13"/>
    </row>
    <row r="308" spans="1:1" ht="13.2" x14ac:dyDescent="0.25">
      <c r="A308" s="13"/>
    </row>
    <row r="309" spans="1:1" ht="13.2" x14ac:dyDescent="0.25">
      <c r="A309" s="13"/>
    </row>
    <row r="310" spans="1:1" ht="13.2" x14ac:dyDescent="0.25">
      <c r="A310" s="13"/>
    </row>
    <row r="311" spans="1:1" ht="13.2" x14ac:dyDescent="0.25">
      <c r="A311" s="13"/>
    </row>
    <row r="312" spans="1:1" ht="13.2" x14ac:dyDescent="0.25">
      <c r="A312" s="13"/>
    </row>
    <row r="313" spans="1:1" ht="13.2" x14ac:dyDescent="0.25">
      <c r="A313" s="13"/>
    </row>
    <row r="314" spans="1:1" ht="13.2" x14ac:dyDescent="0.25">
      <c r="A314" s="13"/>
    </row>
    <row r="315" spans="1:1" ht="13.2" x14ac:dyDescent="0.25">
      <c r="A315" s="13"/>
    </row>
    <row r="316" spans="1:1" ht="13.2" x14ac:dyDescent="0.25">
      <c r="A316" s="13"/>
    </row>
    <row r="317" spans="1:1" ht="13.2" x14ac:dyDescent="0.25">
      <c r="A317" s="13"/>
    </row>
    <row r="318" spans="1:1" ht="13.2" x14ac:dyDescent="0.25">
      <c r="A318" s="13"/>
    </row>
    <row r="319" spans="1:1" ht="13.2" x14ac:dyDescent="0.25">
      <c r="A319" s="13"/>
    </row>
    <row r="320" spans="1:1" ht="13.2" x14ac:dyDescent="0.25">
      <c r="A320" s="13"/>
    </row>
    <row r="321" spans="1:1" ht="13.2" x14ac:dyDescent="0.25">
      <c r="A321" s="13"/>
    </row>
    <row r="322" spans="1:1" ht="13.2" x14ac:dyDescent="0.25">
      <c r="A322" s="13"/>
    </row>
    <row r="323" spans="1:1" ht="13.2" x14ac:dyDescent="0.25">
      <c r="A323" s="13"/>
    </row>
    <row r="324" spans="1:1" ht="13.2" x14ac:dyDescent="0.25">
      <c r="A324" s="13"/>
    </row>
    <row r="325" spans="1:1" ht="13.2" x14ac:dyDescent="0.25">
      <c r="A325" s="13"/>
    </row>
    <row r="326" spans="1:1" ht="13.2" x14ac:dyDescent="0.25">
      <c r="A326" s="13"/>
    </row>
    <row r="327" spans="1:1" ht="13.2" x14ac:dyDescent="0.25">
      <c r="A327" s="13"/>
    </row>
    <row r="328" spans="1:1" ht="13.2" x14ac:dyDescent="0.25">
      <c r="A328" s="13"/>
    </row>
    <row r="329" spans="1:1" ht="13.2" x14ac:dyDescent="0.25">
      <c r="A329" s="13"/>
    </row>
    <row r="330" spans="1:1" ht="13.2" x14ac:dyDescent="0.25">
      <c r="A330" s="13"/>
    </row>
    <row r="331" spans="1:1" ht="13.2" x14ac:dyDescent="0.25">
      <c r="A331" s="13"/>
    </row>
    <row r="332" spans="1:1" ht="13.2" x14ac:dyDescent="0.25">
      <c r="A332" s="13"/>
    </row>
    <row r="333" spans="1:1" ht="13.2" x14ac:dyDescent="0.25">
      <c r="A333" s="13"/>
    </row>
    <row r="334" spans="1:1" ht="13.2" x14ac:dyDescent="0.25">
      <c r="A334" s="13"/>
    </row>
    <row r="335" spans="1:1" ht="13.2" x14ac:dyDescent="0.25">
      <c r="A335" s="13"/>
    </row>
    <row r="336" spans="1:1" ht="13.2" x14ac:dyDescent="0.25">
      <c r="A336" s="13"/>
    </row>
    <row r="337" spans="1:1" ht="13.2" x14ac:dyDescent="0.25">
      <c r="A337" s="13"/>
    </row>
    <row r="338" spans="1:1" ht="13.2" x14ac:dyDescent="0.25">
      <c r="A338" s="13"/>
    </row>
    <row r="339" spans="1:1" ht="13.2" x14ac:dyDescent="0.25">
      <c r="A339" s="13"/>
    </row>
    <row r="340" spans="1:1" ht="13.2" x14ac:dyDescent="0.25">
      <c r="A340" s="13"/>
    </row>
    <row r="341" spans="1:1" ht="13.2" x14ac:dyDescent="0.25">
      <c r="A341" s="13"/>
    </row>
    <row r="342" spans="1:1" ht="13.2" x14ac:dyDescent="0.25">
      <c r="A342" s="13"/>
    </row>
    <row r="343" spans="1:1" ht="13.2" x14ac:dyDescent="0.25">
      <c r="A343" s="13"/>
    </row>
    <row r="344" spans="1:1" ht="13.2" x14ac:dyDescent="0.25">
      <c r="A344" s="13"/>
    </row>
    <row r="345" spans="1:1" ht="13.2" x14ac:dyDescent="0.25">
      <c r="A345" s="13"/>
    </row>
    <row r="346" spans="1:1" ht="13.2" x14ac:dyDescent="0.25">
      <c r="A346" s="13"/>
    </row>
    <row r="347" spans="1:1" ht="13.2" x14ac:dyDescent="0.25">
      <c r="A347" s="13"/>
    </row>
    <row r="348" spans="1:1" ht="13.2" x14ac:dyDescent="0.25">
      <c r="A348" s="13"/>
    </row>
    <row r="349" spans="1:1" ht="13.2" x14ac:dyDescent="0.25">
      <c r="A349" s="13"/>
    </row>
    <row r="350" spans="1:1" ht="13.2" x14ac:dyDescent="0.25">
      <c r="A350" s="13"/>
    </row>
    <row r="351" spans="1:1" ht="13.2" x14ac:dyDescent="0.25">
      <c r="A351" s="13"/>
    </row>
    <row r="352" spans="1:1" ht="13.2" x14ac:dyDescent="0.25">
      <c r="A352" s="13"/>
    </row>
    <row r="353" spans="1:1" ht="13.2" x14ac:dyDescent="0.25">
      <c r="A353" s="13"/>
    </row>
    <row r="354" spans="1:1" ht="13.2" x14ac:dyDescent="0.25">
      <c r="A354" s="13"/>
    </row>
    <row r="355" spans="1:1" ht="13.2" x14ac:dyDescent="0.25">
      <c r="A355" s="13"/>
    </row>
    <row r="356" spans="1:1" ht="13.2" x14ac:dyDescent="0.25">
      <c r="A356" s="13"/>
    </row>
    <row r="357" spans="1:1" ht="13.2" x14ac:dyDescent="0.25">
      <c r="A357" s="13"/>
    </row>
    <row r="358" spans="1:1" ht="13.2" x14ac:dyDescent="0.25">
      <c r="A358" s="13"/>
    </row>
    <row r="359" spans="1:1" ht="13.2" x14ac:dyDescent="0.25">
      <c r="A359" s="13"/>
    </row>
    <row r="360" spans="1:1" ht="13.2" x14ac:dyDescent="0.25">
      <c r="A360" s="13"/>
    </row>
    <row r="361" spans="1:1" ht="13.2" x14ac:dyDescent="0.25">
      <c r="A361" s="13"/>
    </row>
    <row r="362" spans="1:1" ht="13.2" x14ac:dyDescent="0.25">
      <c r="A362" s="13"/>
    </row>
    <row r="363" spans="1:1" ht="13.2" x14ac:dyDescent="0.25">
      <c r="A363" s="13"/>
    </row>
    <row r="364" spans="1:1" ht="13.2" x14ac:dyDescent="0.25">
      <c r="A364" s="13"/>
    </row>
    <row r="365" spans="1:1" ht="13.2" x14ac:dyDescent="0.25">
      <c r="A365" s="13"/>
    </row>
    <row r="366" spans="1:1" ht="13.2" x14ac:dyDescent="0.25">
      <c r="A366" s="13"/>
    </row>
    <row r="367" spans="1:1" ht="13.2" x14ac:dyDescent="0.25">
      <c r="A367" s="13"/>
    </row>
    <row r="368" spans="1:1" ht="13.2" x14ac:dyDescent="0.25">
      <c r="A368" s="13"/>
    </row>
    <row r="369" spans="1:1" ht="13.2" x14ac:dyDescent="0.25">
      <c r="A369" s="13"/>
    </row>
    <row r="370" spans="1:1" ht="13.2" x14ac:dyDescent="0.25">
      <c r="A370" s="13"/>
    </row>
    <row r="371" spans="1:1" ht="13.2" x14ac:dyDescent="0.25">
      <c r="A371" s="13"/>
    </row>
    <row r="372" spans="1:1" ht="13.2" x14ac:dyDescent="0.25">
      <c r="A372" s="13"/>
    </row>
    <row r="373" spans="1:1" ht="13.2" x14ac:dyDescent="0.25">
      <c r="A373" s="13"/>
    </row>
    <row r="374" spans="1:1" ht="13.2" x14ac:dyDescent="0.25">
      <c r="A374" s="13"/>
    </row>
    <row r="375" spans="1:1" ht="13.2" x14ac:dyDescent="0.25">
      <c r="A375" s="13"/>
    </row>
    <row r="376" spans="1:1" ht="13.2" x14ac:dyDescent="0.25">
      <c r="A376" s="13"/>
    </row>
    <row r="377" spans="1:1" ht="13.2" x14ac:dyDescent="0.25">
      <c r="A377" s="13"/>
    </row>
    <row r="378" spans="1:1" ht="13.2" x14ac:dyDescent="0.25">
      <c r="A378" s="13"/>
    </row>
    <row r="379" spans="1:1" ht="13.2" x14ac:dyDescent="0.25">
      <c r="A379" s="13"/>
    </row>
    <row r="380" spans="1:1" ht="13.2" x14ac:dyDescent="0.25">
      <c r="A380" s="13"/>
    </row>
    <row r="381" spans="1:1" ht="13.2" x14ac:dyDescent="0.25">
      <c r="A381" s="13"/>
    </row>
    <row r="382" spans="1:1" ht="13.2" x14ac:dyDescent="0.25">
      <c r="A382" s="13"/>
    </row>
    <row r="383" spans="1:1" ht="13.2" x14ac:dyDescent="0.25">
      <c r="A383" s="13"/>
    </row>
    <row r="384" spans="1:1" ht="13.2" x14ac:dyDescent="0.25">
      <c r="A384" s="13"/>
    </row>
    <row r="385" spans="1:1" ht="13.2" x14ac:dyDescent="0.25">
      <c r="A385" s="13"/>
    </row>
    <row r="386" spans="1:1" ht="13.2" x14ac:dyDescent="0.25">
      <c r="A386" s="13"/>
    </row>
    <row r="387" spans="1:1" ht="13.2" x14ac:dyDescent="0.25">
      <c r="A387" s="13"/>
    </row>
    <row r="388" spans="1:1" ht="13.2" x14ac:dyDescent="0.25">
      <c r="A388" s="13"/>
    </row>
    <row r="389" spans="1:1" ht="13.2" x14ac:dyDescent="0.25">
      <c r="A389" s="13"/>
    </row>
    <row r="390" spans="1:1" ht="13.2" x14ac:dyDescent="0.25">
      <c r="A390" s="13"/>
    </row>
    <row r="391" spans="1:1" ht="13.2" x14ac:dyDescent="0.25">
      <c r="A391" s="13"/>
    </row>
    <row r="392" spans="1:1" ht="13.2" x14ac:dyDescent="0.25">
      <c r="A392" s="13"/>
    </row>
    <row r="393" spans="1:1" ht="13.2" x14ac:dyDescent="0.25">
      <c r="A393" s="13"/>
    </row>
    <row r="394" spans="1:1" ht="13.2" x14ac:dyDescent="0.25">
      <c r="A394" s="13"/>
    </row>
    <row r="395" spans="1:1" ht="13.2" x14ac:dyDescent="0.25">
      <c r="A395" s="13"/>
    </row>
    <row r="396" spans="1:1" ht="13.2" x14ac:dyDescent="0.25">
      <c r="A396" s="13"/>
    </row>
    <row r="397" spans="1:1" ht="13.2" x14ac:dyDescent="0.25">
      <c r="A397" s="13"/>
    </row>
    <row r="398" spans="1:1" ht="13.2" x14ac:dyDescent="0.25">
      <c r="A398" s="13"/>
    </row>
    <row r="399" spans="1:1" ht="13.2" x14ac:dyDescent="0.25">
      <c r="A399" s="13"/>
    </row>
    <row r="400" spans="1:1" ht="13.2" x14ac:dyDescent="0.25">
      <c r="A400" s="13"/>
    </row>
    <row r="401" spans="1:1" ht="13.2" x14ac:dyDescent="0.25">
      <c r="A401" s="13"/>
    </row>
    <row r="402" spans="1:1" ht="13.2" x14ac:dyDescent="0.25">
      <c r="A402" s="13"/>
    </row>
    <row r="403" spans="1:1" ht="13.2" x14ac:dyDescent="0.25">
      <c r="A403" s="13"/>
    </row>
    <row r="404" spans="1:1" ht="13.2" x14ac:dyDescent="0.25">
      <c r="A404" s="13"/>
    </row>
    <row r="405" spans="1:1" ht="13.2" x14ac:dyDescent="0.25">
      <c r="A405" s="13"/>
    </row>
    <row r="406" spans="1:1" ht="13.2" x14ac:dyDescent="0.25">
      <c r="A406" s="13"/>
    </row>
    <row r="407" spans="1:1" ht="13.2" x14ac:dyDescent="0.25">
      <c r="A407" s="13"/>
    </row>
    <row r="408" spans="1:1" ht="13.2" x14ac:dyDescent="0.25">
      <c r="A408" s="13"/>
    </row>
    <row r="409" spans="1:1" ht="13.2" x14ac:dyDescent="0.25">
      <c r="A409" s="13"/>
    </row>
    <row r="410" spans="1:1" ht="13.2" x14ac:dyDescent="0.25">
      <c r="A410" s="13"/>
    </row>
    <row r="411" spans="1:1" ht="13.2" x14ac:dyDescent="0.25">
      <c r="A411" s="13"/>
    </row>
    <row r="412" spans="1:1" ht="13.2" x14ac:dyDescent="0.25">
      <c r="A412" s="13"/>
    </row>
    <row r="413" spans="1:1" ht="13.2" x14ac:dyDescent="0.25">
      <c r="A413" s="13"/>
    </row>
    <row r="414" spans="1:1" ht="13.2" x14ac:dyDescent="0.25">
      <c r="A414" s="13"/>
    </row>
    <row r="415" spans="1:1" ht="13.2" x14ac:dyDescent="0.25">
      <c r="A415" s="13"/>
    </row>
    <row r="416" spans="1:1" ht="13.2" x14ac:dyDescent="0.25">
      <c r="A416" s="13"/>
    </row>
    <row r="417" spans="1:1" ht="13.2" x14ac:dyDescent="0.25">
      <c r="A417" s="13"/>
    </row>
    <row r="418" spans="1:1" ht="13.2" x14ac:dyDescent="0.25">
      <c r="A418" s="13"/>
    </row>
    <row r="419" spans="1:1" ht="13.2" x14ac:dyDescent="0.25">
      <c r="A419" s="13"/>
    </row>
    <row r="420" spans="1:1" ht="13.2" x14ac:dyDescent="0.25">
      <c r="A420" s="13"/>
    </row>
    <row r="421" spans="1:1" ht="13.2" x14ac:dyDescent="0.25">
      <c r="A421" s="13"/>
    </row>
    <row r="422" spans="1:1" ht="13.2" x14ac:dyDescent="0.25">
      <c r="A422" s="13"/>
    </row>
    <row r="423" spans="1:1" ht="13.2" x14ac:dyDescent="0.25">
      <c r="A423" s="13"/>
    </row>
    <row r="424" spans="1:1" ht="13.2" x14ac:dyDescent="0.25">
      <c r="A424" s="13"/>
    </row>
    <row r="425" spans="1:1" ht="13.2" x14ac:dyDescent="0.25">
      <c r="A425" s="13"/>
    </row>
    <row r="426" spans="1:1" ht="13.2" x14ac:dyDescent="0.25">
      <c r="A426" s="13"/>
    </row>
    <row r="427" spans="1:1" ht="13.2" x14ac:dyDescent="0.25">
      <c r="A427" s="13"/>
    </row>
    <row r="428" spans="1:1" ht="13.2" x14ac:dyDescent="0.25">
      <c r="A428" s="13"/>
    </row>
    <row r="429" spans="1:1" ht="13.2" x14ac:dyDescent="0.25">
      <c r="A429" s="13"/>
    </row>
    <row r="430" spans="1:1" ht="13.2" x14ac:dyDescent="0.25">
      <c r="A430" s="13"/>
    </row>
    <row r="431" spans="1:1" ht="13.2" x14ac:dyDescent="0.25">
      <c r="A431" s="13"/>
    </row>
    <row r="432" spans="1:1" ht="13.2" x14ac:dyDescent="0.25">
      <c r="A432" s="13"/>
    </row>
    <row r="433" spans="1:1" ht="13.2" x14ac:dyDescent="0.25">
      <c r="A433" s="13"/>
    </row>
    <row r="434" spans="1:1" ht="13.2" x14ac:dyDescent="0.25">
      <c r="A434" s="13"/>
    </row>
    <row r="435" spans="1:1" ht="13.2" x14ac:dyDescent="0.25">
      <c r="A435" s="13"/>
    </row>
    <row r="436" spans="1:1" ht="13.2" x14ac:dyDescent="0.25">
      <c r="A436" s="13"/>
    </row>
    <row r="437" spans="1:1" ht="13.2" x14ac:dyDescent="0.25">
      <c r="A437" s="13"/>
    </row>
    <row r="438" spans="1:1" ht="13.2" x14ac:dyDescent="0.25">
      <c r="A438" s="13"/>
    </row>
    <row r="439" spans="1:1" ht="13.2" x14ac:dyDescent="0.25">
      <c r="A439" s="13"/>
    </row>
    <row r="440" spans="1:1" ht="13.2" x14ac:dyDescent="0.25">
      <c r="A440" s="13"/>
    </row>
    <row r="441" spans="1:1" ht="13.2" x14ac:dyDescent="0.25">
      <c r="A441" s="13"/>
    </row>
    <row r="442" spans="1:1" ht="13.2" x14ac:dyDescent="0.25">
      <c r="A442" s="13"/>
    </row>
    <row r="443" spans="1:1" ht="13.2" x14ac:dyDescent="0.25">
      <c r="A443" s="13"/>
    </row>
    <row r="444" spans="1:1" ht="13.2" x14ac:dyDescent="0.25">
      <c r="A444" s="13"/>
    </row>
    <row r="445" spans="1:1" ht="13.2" x14ac:dyDescent="0.25">
      <c r="A445" s="13"/>
    </row>
    <row r="446" spans="1:1" ht="13.2" x14ac:dyDescent="0.25">
      <c r="A446" s="13"/>
    </row>
    <row r="447" spans="1:1" ht="13.2" x14ac:dyDescent="0.25">
      <c r="A447" s="13"/>
    </row>
    <row r="448" spans="1:1" ht="13.2" x14ac:dyDescent="0.25">
      <c r="A448" s="13"/>
    </row>
    <row r="449" spans="1:1" ht="13.2" x14ac:dyDescent="0.25">
      <c r="A449" s="13"/>
    </row>
    <row r="450" spans="1:1" ht="13.2" x14ac:dyDescent="0.25">
      <c r="A450" s="13"/>
    </row>
    <row r="451" spans="1:1" ht="13.2" x14ac:dyDescent="0.25">
      <c r="A451" s="13"/>
    </row>
    <row r="452" spans="1:1" ht="13.2" x14ac:dyDescent="0.25">
      <c r="A452" s="13"/>
    </row>
    <row r="453" spans="1:1" ht="13.2" x14ac:dyDescent="0.25">
      <c r="A453" s="13"/>
    </row>
    <row r="454" spans="1:1" ht="13.2" x14ac:dyDescent="0.25">
      <c r="A454" s="13"/>
    </row>
    <row r="455" spans="1:1" ht="13.2" x14ac:dyDescent="0.25">
      <c r="A455" s="13"/>
    </row>
    <row r="456" spans="1:1" ht="13.2" x14ac:dyDescent="0.25">
      <c r="A456" s="13"/>
    </row>
    <row r="457" spans="1:1" ht="13.2" x14ac:dyDescent="0.25">
      <c r="A457" s="13"/>
    </row>
    <row r="458" spans="1:1" ht="13.2" x14ac:dyDescent="0.25">
      <c r="A458" s="13"/>
    </row>
    <row r="459" spans="1:1" ht="13.2" x14ac:dyDescent="0.25">
      <c r="A459" s="13"/>
    </row>
    <row r="460" spans="1:1" ht="13.2" x14ac:dyDescent="0.25">
      <c r="A460" s="13"/>
    </row>
    <row r="461" spans="1:1" ht="13.2" x14ac:dyDescent="0.25">
      <c r="A461" s="13"/>
    </row>
    <row r="462" spans="1:1" ht="13.2" x14ac:dyDescent="0.25">
      <c r="A462" s="13"/>
    </row>
    <row r="463" spans="1:1" ht="13.2" x14ac:dyDescent="0.25">
      <c r="A463" s="13"/>
    </row>
    <row r="464" spans="1:1" ht="13.2" x14ac:dyDescent="0.25">
      <c r="A464" s="13"/>
    </row>
    <row r="465" spans="1:1" ht="13.2" x14ac:dyDescent="0.25">
      <c r="A465" s="13"/>
    </row>
    <row r="466" spans="1:1" ht="13.2" x14ac:dyDescent="0.25">
      <c r="A466" s="13"/>
    </row>
    <row r="467" spans="1:1" ht="13.2" x14ac:dyDescent="0.25">
      <c r="A467" s="13"/>
    </row>
    <row r="468" spans="1:1" ht="13.2" x14ac:dyDescent="0.25">
      <c r="A468" s="13"/>
    </row>
    <row r="469" spans="1:1" ht="13.2" x14ac:dyDescent="0.25">
      <c r="A469" s="13"/>
    </row>
    <row r="470" spans="1:1" ht="13.2" x14ac:dyDescent="0.25">
      <c r="A470" s="13"/>
    </row>
    <row r="471" spans="1:1" ht="13.2" x14ac:dyDescent="0.25">
      <c r="A471" s="13"/>
    </row>
    <row r="472" spans="1:1" ht="13.2" x14ac:dyDescent="0.25">
      <c r="A472" s="13"/>
    </row>
    <row r="473" spans="1:1" ht="13.2" x14ac:dyDescent="0.25">
      <c r="A473" s="13"/>
    </row>
    <row r="474" spans="1:1" ht="13.2" x14ac:dyDescent="0.25">
      <c r="A474" s="13"/>
    </row>
    <row r="475" spans="1:1" ht="13.2" x14ac:dyDescent="0.25">
      <c r="A475" s="13"/>
    </row>
    <row r="476" spans="1:1" ht="13.2" x14ac:dyDescent="0.25">
      <c r="A476" s="13"/>
    </row>
    <row r="477" spans="1:1" ht="13.2" x14ac:dyDescent="0.25">
      <c r="A477" s="13"/>
    </row>
    <row r="478" spans="1:1" ht="13.2" x14ac:dyDescent="0.25">
      <c r="A478" s="13"/>
    </row>
    <row r="479" spans="1:1" ht="13.2" x14ac:dyDescent="0.25">
      <c r="A479" s="13"/>
    </row>
    <row r="480" spans="1:1" ht="13.2" x14ac:dyDescent="0.25">
      <c r="A480" s="13"/>
    </row>
    <row r="481" spans="1:1" ht="13.2" x14ac:dyDescent="0.25">
      <c r="A481" s="13"/>
    </row>
    <row r="482" spans="1:1" ht="13.2" x14ac:dyDescent="0.25">
      <c r="A482" s="13"/>
    </row>
    <row r="483" spans="1:1" ht="13.2" x14ac:dyDescent="0.25">
      <c r="A483" s="13"/>
    </row>
    <row r="484" spans="1:1" ht="13.2" x14ac:dyDescent="0.25">
      <c r="A484" s="13"/>
    </row>
    <row r="485" spans="1:1" ht="13.2" x14ac:dyDescent="0.25">
      <c r="A485" s="13"/>
    </row>
    <row r="486" spans="1:1" ht="13.2" x14ac:dyDescent="0.25">
      <c r="A486" s="13"/>
    </row>
    <row r="487" spans="1:1" ht="13.2" x14ac:dyDescent="0.25">
      <c r="A487" s="13"/>
    </row>
    <row r="488" spans="1:1" ht="13.2" x14ac:dyDescent="0.25">
      <c r="A488" s="13"/>
    </row>
    <row r="489" spans="1:1" ht="13.2" x14ac:dyDescent="0.25">
      <c r="A489" s="13"/>
    </row>
    <row r="490" spans="1:1" ht="13.2" x14ac:dyDescent="0.25">
      <c r="A490" s="13"/>
    </row>
    <row r="491" spans="1:1" ht="13.2" x14ac:dyDescent="0.25">
      <c r="A491" s="13"/>
    </row>
    <row r="492" spans="1:1" ht="13.2" x14ac:dyDescent="0.25">
      <c r="A492" s="13"/>
    </row>
    <row r="493" spans="1:1" ht="13.2" x14ac:dyDescent="0.25">
      <c r="A493" s="13"/>
    </row>
    <row r="494" spans="1:1" ht="13.2" x14ac:dyDescent="0.25">
      <c r="A494" s="13"/>
    </row>
    <row r="495" spans="1:1" ht="13.2" x14ac:dyDescent="0.25">
      <c r="A495" s="13"/>
    </row>
    <row r="496" spans="1:1" ht="13.2" x14ac:dyDescent="0.25">
      <c r="A496" s="13"/>
    </row>
    <row r="497" spans="1:1" ht="13.2" x14ac:dyDescent="0.25">
      <c r="A497" s="13"/>
    </row>
    <row r="498" spans="1:1" ht="13.2" x14ac:dyDescent="0.25">
      <c r="A498" s="13"/>
    </row>
    <row r="499" spans="1:1" ht="13.2" x14ac:dyDescent="0.25">
      <c r="A499" s="13"/>
    </row>
    <row r="500" spans="1:1" ht="13.2" x14ac:dyDescent="0.25">
      <c r="A500" s="13"/>
    </row>
    <row r="501" spans="1:1" ht="13.2" x14ac:dyDescent="0.25">
      <c r="A501" s="13"/>
    </row>
    <row r="502" spans="1:1" ht="13.2" x14ac:dyDescent="0.25">
      <c r="A502" s="13"/>
    </row>
    <row r="503" spans="1:1" ht="13.2" x14ac:dyDescent="0.25">
      <c r="A503" s="13"/>
    </row>
    <row r="504" spans="1:1" ht="13.2" x14ac:dyDescent="0.25">
      <c r="A504" s="13"/>
    </row>
    <row r="505" spans="1:1" ht="13.2" x14ac:dyDescent="0.25">
      <c r="A505" s="13"/>
    </row>
    <row r="506" spans="1:1" ht="13.2" x14ac:dyDescent="0.25">
      <c r="A506" s="13"/>
    </row>
    <row r="507" spans="1:1" ht="13.2" x14ac:dyDescent="0.25">
      <c r="A507" s="13"/>
    </row>
    <row r="508" spans="1:1" ht="13.2" x14ac:dyDescent="0.25">
      <c r="A508" s="13"/>
    </row>
    <row r="509" spans="1:1" ht="13.2" x14ac:dyDescent="0.25">
      <c r="A509" s="13"/>
    </row>
    <row r="510" spans="1:1" ht="13.2" x14ac:dyDescent="0.25">
      <c r="A510" s="13"/>
    </row>
    <row r="511" spans="1:1" ht="13.2" x14ac:dyDescent="0.25">
      <c r="A511" s="13"/>
    </row>
    <row r="512" spans="1:1" ht="13.2" x14ac:dyDescent="0.25">
      <c r="A512" s="13"/>
    </row>
    <row r="513" spans="1:1" ht="13.2" x14ac:dyDescent="0.25">
      <c r="A513" s="13"/>
    </row>
    <row r="514" spans="1:1" ht="13.2" x14ac:dyDescent="0.25">
      <c r="A514" s="13"/>
    </row>
    <row r="515" spans="1:1" ht="13.2" x14ac:dyDescent="0.25">
      <c r="A515" s="13"/>
    </row>
    <row r="516" spans="1:1" ht="13.2" x14ac:dyDescent="0.25">
      <c r="A516" s="13"/>
    </row>
    <row r="517" spans="1:1" ht="13.2" x14ac:dyDescent="0.25">
      <c r="A517" s="13"/>
    </row>
    <row r="518" spans="1:1" ht="13.2" x14ac:dyDescent="0.25">
      <c r="A518" s="13"/>
    </row>
    <row r="519" spans="1:1" ht="13.2" x14ac:dyDescent="0.25">
      <c r="A519" s="13"/>
    </row>
    <row r="520" spans="1:1" ht="13.2" x14ac:dyDescent="0.25">
      <c r="A520" s="13"/>
    </row>
    <row r="521" spans="1:1" ht="13.2" x14ac:dyDescent="0.25">
      <c r="A521" s="13"/>
    </row>
    <row r="522" spans="1:1" ht="13.2" x14ac:dyDescent="0.25">
      <c r="A522" s="13"/>
    </row>
    <row r="523" spans="1:1" ht="13.2" x14ac:dyDescent="0.25">
      <c r="A523" s="13"/>
    </row>
    <row r="524" spans="1:1" ht="13.2" x14ac:dyDescent="0.25">
      <c r="A524" s="13"/>
    </row>
    <row r="525" spans="1:1" ht="13.2" x14ac:dyDescent="0.25">
      <c r="A525" s="13"/>
    </row>
    <row r="526" spans="1:1" ht="13.2" x14ac:dyDescent="0.25">
      <c r="A526" s="13"/>
    </row>
    <row r="527" spans="1:1" ht="13.2" x14ac:dyDescent="0.25">
      <c r="A527" s="13"/>
    </row>
    <row r="528" spans="1:1" ht="13.2" x14ac:dyDescent="0.25">
      <c r="A528" s="13"/>
    </row>
    <row r="529" spans="1:1" ht="13.2" x14ac:dyDescent="0.25">
      <c r="A529" s="13"/>
    </row>
    <row r="530" spans="1:1" ht="13.2" x14ac:dyDescent="0.25">
      <c r="A530" s="13"/>
    </row>
    <row r="531" spans="1:1" ht="13.2" x14ac:dyDescent="0.25">
      <c r="A531" s="13"/>
    </row>
    <row r="532" spans="1:1" ht="13.2" x14ac:dyDescent="0.25">
      <c r="A532" s="13"/>
    </row>
    <row r="533" spans="1:1" ht="13.2" x14ac:dyDescent="0.25">
      <c r="A533" s="13"/>
    </row>
    <row r="534" spans="1:1" ht="13.2" x14ac:dyDescent="0.25">
      <c r="A534" s="13"/>
    </row>
    <row r="535" spans="1:1" ht="13.2" x14ac:dyDescent="0.25">
      <c r="A535" s="13"/>
    </row>
    <row r="536" spans="1:1" ht="13.2" x14ac:dyDescent="0.25">
      <c r="A536" s="13"/>
    </row>
    <row r="537" spans="1:1" ht="13.2" x14ac:dyDescent="0.25">
      <c r="A537" s="13"/>
    </row>
    <row r="538" spans="1:1" ht="13.2" x14ac:dyDescent="0.25">
      <c r="A538" s="13"/>
    </row>
    <row r="539" spans="1:1" ht="13.2" x14ac:dyDescent="0.25">
      <c r="A539" s="13"/>
    </row>
    <row r="540" spans="1:1" ht="13.2" x14ac:dyDescent="0.25">
      <c r="A540" s="13"/>
    </row>
    <row r="541" spans="1:1" ht="13.2" x14ac:dyDescent="0.25">
      <c r="A541" s="13"/>
    </row>
    <row r="542" spans="1:1" ht="13.2" x14ac:dyDescent="0.25">
      <c r="A542" s="13"/>
    </row>
    <row r="543" spans="1:1" ht="13.2" x14ac:dyDescent="0.25">
      <c r="A543" s="13"/>
    </row>
    <row r="544" spans="1:1" ht="13.2" x14ac:dyDescent="0.25">
      <c r="A544" s="13"/>
    </row>
    <row r="545" spans="1:1" ht="13.2" x14ac:dyDescent="0.25">
      <c r="A545" s="13"/>
    </row>
    <row r="546" spans="1:1" ht="13.2" x14ac:dyDescent="0.25">
      <c r="A546" s="13"/>
    </row>
    <row r="547" spans="1:1" ht="13.2" x14ac:dyDescent="0.25">
      <c r="A547" s="13"/>
    </row>
    <row r="548" spans="1:1" ht="13.2" x14ac:dyDescent="0.25">
      <c r="A548" s="13"/>
    </row>
    <row r="549" spans="1:1" ht="13.2" x14ac:dyDescent="0.25">
      <c r="A549" s="13"/>
    </row>
    <row r="550" spans="1:1" ht="13.2" x14ac:dyDescent="0.25">
      <c r="A550" s="13"/>
    </row>
    <row r="551" spans="1:1" ht="13.2" x14ac:dyDescent="0.25">
      <c r="A551" s="13"/>
    </row>
    <row r="552" spans="1:1" ht="13.2" x14ac:dyDescent="0.25">
      <c r="A552" s="13"/>
    </row>
    <row r="553" spans="1:1" ht="13.2" x14ac:dyDescent="0.25">
      <c r="A553" s="13"/>
    </row>
    <row r="554" spans="1:1" ht="13.2" x14ac:dyDescent="0.25">
      <c r="A554" s="13"/>
    </row>
    <row r="555" spans="1:1" ht="13.2" x14ac:dyDescent="0.25">
      <c r="A555" s="13"/>
    </row>
    <row r="556" spans="1:1" ht="13.2" x14ac:dyDescent="0.25">
      <c r="A556" s="13"/>
    </row>
    <row r="557" spans="1:1" ht="13.2" x14ac:dyDescent="0.25">
      <c r="A557" s="13"/>
    </row>
    <row r="558" spans="1:1" ht="13.2" x14ac:dyDescent="0.25">
      <c r="A558" s="13"/>
    </row>
    <row r="559" spans="1:1" ht="13.2" x14ac:dyDescent="0.25">
      <c r="A559" s="13"/>
    </row>
    <row r="560" spans="1:1" ht="13.2" x14ac:dyDescent="0.25">
      <c r="A560" s="13"/>
    </row>
    <row r="561" spans="1:1" ht="13.2" x14ac:dyDescent="0.25">
      <c r="A561" s="13"/>
    </row>
    <row r="562" spans="1:1" ht="13.2" x14ac:dyDescent="0.25">
      <c r="A562" s="13"/>
    </row>
    <row r="563" spans="1:1" ht="13.2" x14ac:dyDescent="0.25">
      <c r="A563" s="13"/>
    </row>
    <row r="564" spans="1:1" ht="13.2" x14ac:dyDescent="0.25">
      <c r="A564" s="13"/>
    </row>
    <row r="565" spans="1:1" ht="13.2" x14ac:dyDescent="0.25">
      <c r="A565" s="13"/>
    </row>
    <row r="566" spans="1:1" ht="13.2" x14ac:dyDescent="0.25">
      <c r="A566" s="13"/>
    </row>
    <row r="567" spans="1:1" ht="13.2" x14ac:dyDescent="0.25">
      <c r="A567" s="13"/>
    </row>
    <row r="568" spans="1:1" ht="13.2" x14ac:dyDescent="0.25">
      <c r="A568" s="13"/>
    </row>
    <row r="569" spans="1:1" ht="13.2" x14ac:dyDescent="0.25">
      <c r="A569" s="13"/>
    </row>
    <row r="570" spans="1:1" ht="13.2" x14ac:dyDescent="0.25">
      <c r="A570" s="13"/>
    </row>
    <row r="571" spans="1:1" ht="13.2" x14ac:dyDescent="0.25">
      <c r="A571" s="13"/>
    </row>
    <row r="572" spans="1:1" ht="13.2" x14ac:dyDescent="0.25">
      <c r="A572" s="13"/>
    </row>
    <row r="573" spans="1:1" ht="13.2" x14ac:dyDescent="0.25">
      <c r="A573" s="13"/>
    </row>
    <row r="574" spans="1:1" ht="13.2" x14ac:dyDescent="0.25">
      <c r="A574" s="13"/>
    </row>
    <row r="575" spans="1:1" ht="13.2" x14ac:dyDescent="0.25">
      <c r="A575" s="13"/>
    </row>
    <row r="576" spans="1:1" ht="13.2" x14ac:dyDescent="0.25">
      <c r="A576" s="13"/>
    </row>
    <row r="577" spans="1:1" ht="13.2" x14ac:dyDescent="0.25">
      <c r="A577" s="13"/>
    </row>
    <row r="578" spans="1:1" ht="13.2" x14ac:dyDescent="0.25">
      <c r="A578" s="13"/>
    </row>
    <row r="579" spans="1:1" ht="13.2" x14ac:dyDescent="0.25">
      <c r="A579" s="13"/>
    </row>
    <row r="580" spans="1:1" ht="13.2" x14ac:dyDescent="0.25">
      <c r="A580" s="13"/>
    </row>
    <row r="581" spans="1:1" ht="13.2" x14ac:dyDescent="0.25">
      <c r="A581" s="13"/>
    </row>
    <row r="582" spans="1:1" ht="13.2" x14ac:dyDescent="0.25">
      <c r="A582" s="13"/>
    </row>
    <row r="583" spans="1:1" ht="13.2" x14ac:dyDescent="0.25">
      <c r="A583" s="13"/>
    </row>
    <row r="584" spans="1:1" ht="13.2" x14ac:dyDescent="0.25">
      <c r="A584" s="13"/>
    </row>
    <row r="585" spans="1:1" ht="13.2" x14ac:dyDescent="0.25">
      <c r="A585" s="13"/>
    </row>
    <row r="586" spans="1:1" ht="13.2" x14ac:dyDescent="0.25">
      <c r="A586" s="13"/>
    </row>
    <row r="587" spans="1:1" ht="13.2" x14ac:dyDescent="0.25">
      <c r="A587" s="13"/>
    </row>
    <row r="588" spans="1:1" ht="13.2" x14ac:dyDescent="0.25">
      <c r="A588" s="13"/>
    </row>
    <row r="589" spans="1:1" ht="13.2" x14ac:dyDescent="0.25">
      <c r="A589" s="13"/>
    </row>
    <row r="590" spans="1:1" ht="13.2" x14ac:dyDescent="0.25">
      <c r="A590" s="13"/>
    </row>
    <row r="591" spans="1:1" ht="13.2" x14ac:dyDescent="0.25">
      <c r="A591" s="13"/>
    </row>
    <row r="592" spans="1:1" ht="13.2" x14ac:dyDescent="0.25">
      <c r="A592" s="13"/>
    </row>
    <row r="593" spans="1:1" ht="13.2" x14ac:dyDescent="0.25">
      <c r="A593" s="13"/>
    </row>
    <row r="594" spans="1:1" ht="13.2" x14ac:dyDescent="0.25">
      <c r="A594" s="13"/>
    </row>
    <row r="595" spans="1:1" ht="13.2" x14ac:dyDescent="0.25">
      <c r="A595" s="13"/>
    </row>
    <row r="596" spans="1:1" ht="13.2" x14ac:dyDescent="0.25">
      <c r="A596" s="13"/>
    </row>
    <row r="597" spans="1:1" ht="13.2" x14ac:dyDescent="0.25">
      <c r="A597" s="13"/>
    </row>
    <row r="598" spans="1:1" ht="13.2" x14ac:dyDescent="0.25">
      <c r="A598" s="13"/>
    </row>
    <row r="599" spans="1:1" ht="13.2" x14ac:dyDescent="0.25">
      <c r="A599" s="13"/>
    </row>
    <row r="600" spans="1:1" ht="13.2" x14ac:dyDescent="0.25">
      <c r="A600" s="13"/>
    </row>
    <row r="601" spans="1:1" ht="13.2" x14ac:dyDescent="0.25">
      <c r="A601" s="13"/>
    </row>
    <row r="602" spans="1:1" ht="13.2" x14ac:dyDescent="0.25">
      <c r="A602" s="13"/>
    </row>
    <row r="603" spans="1:1" ht="13.2" x14ac:dyDescent="0.25">
      <c r="A603" s="13"/>
    </row>
    <row r="604" spans="1:1" ht="13.2" x14ac:dyDescent="0.25">
      <c r="A604" s="13"/>
    </row>
    <row r="605" spans="1:1" ht="13.2" x14ac:dyDescent="0.25">
      <c r="A605" s="13"/>
    </row>
    <row r="606" spans="1:1" ht="13.2" x14ac:dyDescent="0.25">
      <c r="A606" s="13"/>
    </row>
    <row r="607" spans="1:1" ht="13.2" x14ac:dyDescent="0.25">
      <c r="A607" s="13"/>
    </row>
    <row r="608" spans="1:1" ht="13.2" x14ac:dyDescent="0.25">
      <c r="A608" s="13"/>
    </row>
    <row r="609" spans="1:1" ht="13.2" x14ac:dyDescent="0.25">
      <c r="A609" s="13"/>
    </row>
    <row r="610" spans="1:1" ht="13.2" x14ac:dyDescent="0.25">
      <c r="A610" s="13"/>
    </row>
    <row r="611" spans="1:1" ht="13.2" x14ac:dyDescent="0.25">
      <c r="A611" s="13"/>
    </row>
    <row r="612" spans="1:1" ht="13.2" x14ac:dyDescent="0.25">
      <c r="A612" s="13"/>
    </row>
    <row r="613" spans="1:1" ht="13.2" x14ac:dyDescent="0.25">
      <c r="A613" s="13"/>
    </row>
    <row r="614" spans="1:1" ht="13.2" x14ac:dyDescent="0.25">
      <c r="A614" s="13"/>
    </row>
    <row r="615" spans="1:1" ht="13.2" x14ac:dyDescent="0.25">
      <c r="A615" s="13"/>
    </row>
    <row r="616" spans="1:1" ht="13.2" x14ac:dyDescent="0.25">
      <c r="A616" s="13"/>
    </row>
    <row r="617" spans="1:1" ht="13.2" x14ac:dyDescent="0.25">
      <c r="A617" s="13"/>
    </row>
    <row r="618" spans="1:1" ht="13.2" x14ac:dyDescent="0.25">
      <c r="A618" s="13"/>
    </row>
    <row r="619" spans="1:1" ht="13.2" x14ac:dyDescent="0.25">
      <c r="A619" s="13"/>
    </row>
    <row r="620" spans="1:1" ht="13.2" x14ac:dyDescent="0.25">
      <c r="A620" s="13"/>
    </row>
    <row r="621" spans="1:1" ht="13.2" x14ac:dyDescent="0.25">
      <c r="A621" s="13"/>
    </row>
    <row r="622" spans="1:1" ht="13.2" x14ac:dyDescent="0.25">
      <c r="A622" s="13"/>
    </row>
    <row r="623" spans="1:1" ht="13.2" x14ac:dyDescent="0.25">
      <c r="A623" s="13"/>
    </row>
    <row r="624" spans="1:1" ht="13.2" x14ac:dyDescent="0.25">
      <c r="A624" s="13"/>
    </row>
    <row r="625" spans="1:1" ht="13.2" x14ac:dyDescent="0.25">
      <c r="A625" s="13"/>
    </row>
    <row r="626" spans="1:1" ht="13.2" x14ac:dyDescent="0.25">
      <c r="A626" s="13"/>
    </row>
    <row r="627" spans="1:1" ht="13.2" x14ac:dyDescent="0.25">
      <c r="A627" s="13"/>
    </row>
    <row r="628" spans="1:1" ht="13.2" x14ac:dyDescent="0.25">
      <c r="A628" s="13"/>
    </row>
    <row r="629" spans="1:1" ht="13.2" x14ac:dyDescent="0.25">
      <c r="A629" s="13"/>
    </row>
    <row r="630" spans="1:1" ht="13.2" x14ac:dyDescent="0.25">
      <c r="A630" s="13"/>
    </row>
    <row r="631" spans="1:1" ht="13.2" x14ac:dyDescent="0.25">
      <c r="A631" s="13"/>
    </row>
    <row r="632" spans="1:1" ht="13.2" x14ac:dyDescent="0.25">
      <c r="A632" s="13"/>
    </row>
    <row r="633" spans="1:1" ht="13.2" x14ac:dyDescent="0.25">
      <c r="A633" s="13"/>
    </row>
    <row r="634" spans="1:1" ht="13.2" x14ac:dyDescent="0.25">
      <c r="A634" s="13"/>
    </row>
    <row r="635" spans="1:1" ht="13.2" x14ac:dyDescent="0.25">
      <c r="A635" s="13"/>
    </row>
    <row r="636" spans="1:1" ht="13.2" x14ac:dyDescent="0.25">
      <c r="A636" s="13"/>
    </row>
    <row r="637" spans="1:1" ht="13.2" x14ac:dyDescent="0.25">
      <c r="A637" s="13"/>
    </row>
    <row r="638" spans="1:1" ht="13.2" x14ac:dyDescent="0.25">
      <c r="A638" s="13"/>
    </row>
    <row r="639" spans="1:1" ht="13.2" x14ac:dyDescent="0.25">
      <c r="A639" s="13"/>
    </row>
    <row r="640" spans="1:1" ht="13.2" x14ac:dyDescent="0.25">
      <c r="A640" s="13"/>
    </row>
    <row r="641" spans="1:1" ht="13.2" x14ac:dyDescent="0.25">
      <c r="A641" s="13"/>
    </row>
    <row r="642" spans="1:1" ht="13.2" x14ac:dyDescent="0.25">
      <c r="A642" s="13"/>
    </row>
    <row r="643" spans="1:1" ht="13.2" x14ac:dyDescent="0.25">
      <c r="A643" s="13"/>
    </row>
    <row r="644" spans="1:1" ht="13.2" x14ac:dyDescent="0.25">
      <c r="A644" s="13"/>
    </row>
    <row r="645" spans="1:1" ht="13.2" x14ac:dyDescent="0.25">
      <c r="A645" s="13"/>
    </row>
    <row r="646" spans="1:1" ht="13.2" x14ac:dyDescent="0.25">
      <c r="A646" s="13"/>
    </row>
    <row r="647" spans="1:1" ht="13.2" x14ac:dyDescent="0.25">
      <c r="A647" s="13"/>
    </row>
    <row r="648" spans="1:1" ht="13.2" x14ac:dyDescent="0.25">
      <c r="A648" s="13"/>
    </row>
    <row r="649" spans="1:1" ht="13.2" x14ac:dyDescent="0.25">
      <c r="A649" s="13"/>
    </row>
    <row r="650" spans="1:1" ht="13.2" x14ac:dyDescent="0.25">
      <c r="A650" s="13"/>
    </row>
    <row r="651" spans="1:1" ht="13.2" x14ac:dyDescent="0.25">
      <c r="A651" s="13"/>
    </row>
    <row r="652" spans="1:1" ht="13.2" x14ac:dyDescent="0.25">
      <c r="A652" s="13"/>
    </row>
    <row r="653" spans="1:1" ht="13.2" x14ac:dyDescent="0.25">
      <c r="A653" s="13"/>
    </row>
    <row r="654" spans="1:1" ht="13.2" x14ac:dyDescent="0.25">
      <c r="A654" s="13"/>
    </row>
    <row r="655" spans="1:1" ht="13.2" x14ac:dyDescent="0.25">
      <c r="A655" s="13"/>
    </row>
    <row r="656" spans="1:1" ht="13.2" x14ac:dyDescent="0.25">
      <c r="A656" s="13"/>
    </row>
    <row r="657" spans="1:1" ht="13.2" x14ac:dyDescent="0.25">
      <c r="A657" s="13"/>
    </row>
    <row r="658" spans="1:1" ht="13.2" x14ac:dyDescent="0.25">
      <c r="A658" s="13"/>
    </row>
    <row r="659" spans="1:1" ht="13.2" x14ac:dyDescent="0.25">
      <c r="A659" s="13"/>
    </row>
    <row r="660" spans="1:1" ht="13.2" x14ac:dyDescent="0.25">
      <c r="A660" s="13"/>
    </row>
    <row r="661" spans="1:1" ht="13.2" x14ac:dyDescent="0.25">
      <c r="A661" s="13"/>
    </row>
    <row r="662" spans="1:1" ht="13.2" x14ac:dyDescent="0.25">
      <c r="A662" s="13"/>
    </row>
    <row r="663" spans="1:1" ht="13.2" x14ac:dyDescent="0.25">
      <c r="A663" s="13"/>
    </row>
    <row r="664" spans="1:1" ht="13.2" x14ac:dyDescent="0.25">
      <c r="A664" s="13"/>
    </row>
    <row r="665" spans="1:1" ht="13.2" x14ac:dyDescent="0.25">
      <c r="A665" s="13"/>
    </row>
    <row r="666" spans="1:1" ht="13.2" x14ac:dyDescent="0.25">
      <c r="A666" s="13"/>
    </row>
    <row r="667" spans="1:1" ht="13.2" x14ac:dyDescent="0.25">
      <c r="A667" s="13"/>
    </row>
    <row r="668" spans="1:1" ht="13.2" x14ac:dyDescent="0.25">
      <c r="A668" s="13"/>
    </row>
    <row r="669" spans="1:1" ht="13.2" x14ac:dyDescent="0.25">
      <c r="A669" s="13"/>
    </row>
    <row r="670" spans="1:1" ht="13.2" x14ac:dyDescent="0.25">
      <c r="A670" s="13"/>
    </row>
    <row r="671" spans="1:1" ht="13.2" x14ac:dyDescent="0.25">
      <c r="A671" s="13"/>
    </row>
    <row r="672" spans="1:1" ht="13.2" x14ac:dyDescent="0.25">
      <c r="A672" s="13"/>
    </row>
    <row r="673" spans="1:1" ht="13.2" x14ac:dyDescent="0.25">
      <c r="A673" s="13"/>
    </row>
    <row r="674" spans="1:1" ht="13.2" x14ac:dyDescent="0.25">
      <c r="A674" s="13"/>
    </row>
    <row r="675" spans="1:1" ht="13.2" x14ac:dyDescent="0.25">
      <c r="A675" s="13"/>
    </row>
    <row r="676" spans="1:1" ht="13.2" x14ac:dyDescent="0.25">
      <c r="A676" s="13"/>
    </row>
    <row r="677" spans="1:1" ht="13.2" x14ac:dyDescent="0.25">
      <c r="A677" s="13"/>
    </row>
    <row r="678" spans="1:1" ht="13.2" x14ac:dyDescent="0.25">
      <c r="A678" s="13"/>
    </row>
    <row r="679" spans="1:1" ht="13.2" x14ac:dyDescent="0.25">
      <c r="A679" s="13"/>
    </row>
    <row r="680" spans="1:1" ht="13.2" x14ac:dyDescent="0.25">
      <c r="A680" s="13"/>
    </row>
    <row r="681" spans="1:1" ht="13.2" x14ac:dyDescent="0.25">
      <c r="A681" s="13"/>
    </row>
    <row r="682" spans="1:1" ht="13.2" x14ac:dyDescent="0.25">
      <c r="A682" s="13"/>
    </row>
    <row r="683" spans="1:1" ht="13.2" x14ac:dyDescent="0.25">
      <c r="A683" s="13"/>
    </row>
    <row r="684" spans="1:1" ht="13.2" x14ac:dyDescent="0.25">
      <c r="A684" s="13"/>
    </row>
    <row r="685" spans="1:1" ht="13.2" x14ac:dyDescent="0.25">
      <c r="A685" s="13"/>
    </row>
    <row r="686" spans="1:1" ht="13.2" x14ac:dyDescent="0.25">
      <c r="A686" s="13"/>
    </row>
    <row r="687" spans="1:1" ht="13.2" x14ac:dyDescent="0.25">
      <c r="A687" s="13"/>
    </row>
    <row r="688" spans="1:1" ht="13.2" x14ac:dyDescent="0.25">
      <c r="A688" s="13"/>
    </row>
    <row r="689" spans="1:1" ht="13.2" x14ac:dyDescent="0.25">
      <c r="A689" s="13"/>
    </row>
    <row r="690" spans="1:1" ht="13.2" x14ac:dyDescent="0.25">
      <c r="A690" s="13"/>
    </row>
    <row r="691" spans="1:1" ht="13.2" x14ac:dyDescent="0.25">
      <c r="A691" s="13"/>
    </row>
    <row r="692" spans="1:1" ht="13.2" x14ac:dyDescent="0.25">
      <c r="A692" s="13"/>
    </row>
    <row r="693" spans="1:1" ht="13.2" x14ac:dyDescent="0.25">
      <c r="A693" s="13"/>
    </row>
    <row r="694" spans="1:1" ht="13.2" x14ac:dyDescent="0.25">
      <c r="A694" s="13"/>
    </row>
    <row r="695" spans="1:1" ht="13.2" x14ac:dyDescent="0.25">
      <c r="A695" s="13"/>
    </row>
    <row r="696" spans="1:1" ht="13.2" x14ac:dyDescent="0.25">
      <c r="A696" s="13"/>
    </row>
    <row r="697" spans="1:1" ht="13.2" x14ac:dyDescent="0.25">
      <c r="A697" s="13"/>
    </row>
    <row r="698" spans="1:1" ht="13.2" x14ac:dyDescent="0.25">
      <c r="A698" s="13"/>
    </row>
    <row r="699" spans="1:1" ht="13.2" x14ac:dyDescent="0.25">
      <c r="A699" s="13"/>
    </row>
    <row r="700" spans="1:1" ht="13.2" x14ac:dyDescent="0.25">
      <c r="A700" s="13"/>
    </row>
    <row r="701" spans="1:1" ht="13.2" x14ac:dyDescent="0.25">
      <c r="A701" s="13"/>
    </row>
    <row r="702" spans="1:1" ht="13.2" x14ac:dyDescent="0.25">
      <c r="A702" s="13"/>
    </row>
    <row r="703" spans="1:1" ht="13.2" x14ac:dyDescent="0.25">
      <c r="A703" s="13"/>
    </row>
    <row r="704" spans="1:1" ht="13.2" x14ac:dyDescent="0.25">
      <c r="A704" s="13"/>
    </row>
    <row r="705" spans="1:1" ht="13.2" x14ac:dyDescent="0.25">
      <c r="A705" s="13"/>
    </row>
    <row r="706" spans="1:1" ht="13.2" x14ac:dyDescent="0.25">
      <c r="A706" s="13"/>
    </row>
    <row r="707" spans="1:1" ht="13.2" x14ac:dyDescent="0.25">
      <c r="A707" s="13"/>
    </row>
    <row r="708" spans="1:1" ht="13.2" x14ac:dyDescent="0.25">
      <c r="A708" s="13"/>
    </row>
    <row r="709" spans="1:1" ht="13.2" x14ac:dyDescent="0.25">
      <c r="A709" s="13"/>
    </row>
    <row r="710" spans="1:1" ht="13.2" x14ac:dyDescent="0.25">
      <c r="A710" s="13"/>
    </row>
    <row r="711" spans="1:1" ht="13.2" x14ac:dyDescent="0.25">
      <c r="A711" s="13"/>
    </row>
    <row r="712" spans="1:1" ht="13.2" x14ac:dyDescent="0.25">
      <c r="A712" s="13"/>
    </row>
    <row r="713" spans="1:1" ht="13.2" x14ac:dyDescent="0.25">
      <c r="A713" s="13"/>
    </row>
    <row r="714" spans="1:1" ht="13.2" x14ac:dyDescent="0.25">
      <c r="A714" s="13"/>
    </row>
    <row r="715" spans="1:1" ht="13.2" x14ac:dyDescent="0.25">
      <c r="A715" s="13"/>
    </row>
    <row r="716" spans="1:1" ht="13.2" x14ac:dyDescent="0.25">
      <c r="A716" s="13"/>
    </row>
    <row r="717" spans="1:1" ht="13.2" x14ac:dyDescent="0.25">
      <c r="A717" s="13"/>
    </row>
    <row r="718" spans="1:1" ht="13.2" x14ac:dyDescent="0.25">
      <c r="A718" s="13"/>
    </row>
    <row r="719" spans="1:1" ht="13.2" x14ac:dyDescent="0.25">
      <c r="A719" s="13"/>
    </row>
    <row r="720" spans="1:1" ht="13.2" x14ac:dyDescent="0.25">
      <c r="A720" s="13"/>
    </row>
    <row r="721" spans="1:1" ht="13.2" x14ac:dyDescent="0.25">
      <c r="A721" s="13"/>
    </row>
    <row r="722" spans="1:1" ht="13.2" x14ac:dyDescent="0.25">
      <c r="A722" s="13"/>
    </row>
    <row r="723" spans="1:1" ht="13.2" x14ac:dyDescent="0.25">
      <c r="A723" s="13"/>
    </row>
    <row r="724" spans="1:1" ht="13.2" x14ac:dyDescent="0.25">
      <c r="A724" s="13"/>
    </row>
    <row r="725" spans="1:1" ht="13.2" x14ac:dyDescent="0.25">
      <c r="A725" s="13"/>
    </row>
    <row r="726" spans="1:1" ht="13.2" x14ac:dyDescent="0.25">
      <c r="A726" s="13"/>
    </row>
    <row r="727" spans="1:1" ht="13.2" x14ac:dyDescent="0.25">
      <c r="A727" s="13"/>
    </row>
    <row r="728" spans="1:1" ht="13.2" x14ac:dyDescent="0.25">
      <c r="A728" s="13"/>
    </row>
    <row r="729" spans="1:1" ht="13.2" x14ac:dyDescent="0.25">
      <c r="A729" s="13"/>
    </row>
    <row r="730" spans="1:1" ht="13.2" x14ac:dyDescent="0.25">
      <c r="A730" s="13"/>
    </row>
    <row r="731" spans="1:1" ht="13.2" x14ac:dyDescent="0.25">
      <c r="A731" s="13"/>
    </row>
    <row r="732" spans="1:1" ht="13.2" x14ac:dyDescent="0.25">
      <c r="A732" s="13"/>
    </row>
    <row r="733" spans="1:1" ht="13.2" x14ac:dyDescent="0.25">
      <c r="A733" s="13"/>
    </row>
    <row r="734" spans="1:1" ht="13.2" x14ac:dyDescent="0.25">
      <c r="A734" s="13"/>
    </row>
    <row r="735" spans="1:1" ht="13.2" x14ac:dyDescent="0.25">
      <c r="A735" s="13"/>
    </row>
    <row r="736" spans="1:1" ht="13.2" x14ac:dyDescent="0.25">
      <c r="A736" s="13"/>
    </row>
    <row r="737" spans="1:1" ht="13.2" x14ac:dyDescent="0.25">
      <c r="A737" s="13"/>
    </row>
    <row r="738" spans="1:1" ht="13.2" x14ac:dyDescent="0.25">
      <c r="A738" s="13"/>
    </row>
    <row r="739" spans="1:1" ht="13.2" x14ac:dyDescent="0.25">
      <c r="A739" s="13"/>
    </row>
    <row r="740" spans="1:1" ht="13.2" x14ac:dyDescent="0.25">
      <c r="A740" s="13"/>
    </row>
    <row r="741" spans="1:1" ht="13.2" x14ac:dyDescent="0.25">
      <c r="A741" s="13"/>
    </row>
    <row r="742" spans="1:1" ht="13.2" x14ac:dyDescent="0.25">
      <c r="A742" s="13"/>
    </row>
    <row r="743" spans="1:1" ht="13.2" x14ac:dyDescent="0.25">
      <c r="A743" s="13"/>
    </row>
    <row r="744" spans="1:1" ht="13.2" x14ac:dyDescent="0.25">
      <c r="A744" s="13"/>
    </row>
    <row r="745" spans="1:1" ht="13.2" x14ac:dyDescent="0.25">
      <c r="A745" s="13"/>
    </row>
    <row r="746" spans="1:1" ht="13.2" x14ac:dyDescent="0.25">
      <c r="A746" s="13"/>
    </row>
    <row r="747" spans="1:1" ht="13.2" x14ac:dyDescent="0.25">
      <c r="A747" s="13"/>
    </row>
    <row r="748" spans="1:1" ht="13.2" x14ac:dyDescent="0.25">
      <c r="A748" s="13"/>
    </row>
    <row r="749" spans="1:1" ht="13.2" x14ac:dyDescent="0.25">
      <c r="A749" s="13"/>
    </row>
    <row r="750" spans="1:1" ht="13.2" x14ac:dyDescent="0.25">
      <c r="A750" s="13"/>
    </row>
    <row r="751" spans="1:1" ht="13.2" x14ac:dyDescent="0.25">
      <c r="A751" s="13"/>
    </row>
    <row r="752" spans="1:1" ht="13.2" x14ac:dyDescent="0.25">
      <c r="A752" s="13"/>
    </row>
    <row r="753" spans="1:1" ht="13.2" x14ac:dyDescent="0.25">
      <c r="A753" s="13"/>
    </row>
    <row r="754" spans="1:1" ht="13.2" x14ac:dyDescent="0.25">
      <c r="A754" s="13"/>
    </row>
    <row r="755" spans="1:1" ht="13.2" x14ac:dyDescent="0.25">
      <c r="A755" s="13"/>
    </row>
    <row r="756" spans="1:1" ht="13.2" x14ac:dyDescent="0.25">
      <c r="A756" s="13"/>
    </row>
    <row r="757" spans="1:1" ht="13.2" x14ac:dyDescent="0.25">
      <c r="A757" s="13"/>
    </row>
    <row r="758" spans="1:1" ht="13.2" x14ac:dyDescent="0.25">
      <c r="A758" s="13"/>
    </row>
    <row r="759" spans="1:1" ht="13.2" x14ac:dyDescent="0.25">
      <c r="A759" s="13"/>
    </row>
    <row r="760" spans="1:1" ht="13.2" x14ac:dyDescent="0.25">
      <c r="A760" s="13"/>
    </row>
    <row r="761" spans="1:1" ht="13.2" x14ac:dyDescent="0.25">
      <c r="A761" s="13"/>
    </row>
    <row r="762" spans="1:1" ht="13.2" x14ac:dyDescent="0.25">
      <c r="A762" s="13"/>
    </row>
    <row r="763" spans="1:1" ht="13.2" x14ac:dyDescent="0.25">
      <c r="A763" s="13"/>
    </row>
    <row r="764" spans="1:1" ht="13.2" x14ac:dyDescent="0.25">
      <c r="A764" s="13"/>
    </row>
    <row r="765" spans="1:1" ht="13.2" x14ac:dyDescent="0.25">
      <c r="A765" s="13"/>
    </row>
    <row r="766" spans="1:1" ht="13.2" x14ac:dyDescent="0.25">
      <c r="A766" s="13"/>
    </row>
    <row r="767" spans="1:1" ht="13.2" x14ac:dyDescent="0.25">
      <c r="A767" s="13"/>
    </row>
    <row r="768" spans="1:1" ht="13.2" x14ac:dyDescent="0.25">
      <c r="A768" s="13"/>
    </row>
    <row r="769" spans="1:1" ht="13.2" x14ac:dyDescent="0.25">
      <c r="A769" s="13"/>
    </row>
    <row r="770" spans="1:1" ht="13.2" x14ac:dyDescent="0.25">
      <c r="A770" s="13"/>
    </row>
    <row r="771" spans="1:1" ht="13.2" x14ac:dyDescent="0.25">
      <c r="A771" s="13"/>
    </row>
    <row r="772" spans="1:1" ht="13.2" x14ac:dyDescent="0.25">
      <c r="A772" s="13"/>
    </row>
    <row r="773" spans="1:1" ht="13.2" x14ac:dyDescent="0.25">
      <c r="A773" s="13"/>
    </row>
    <row r="774" spans="1:1" ht="13.2" x14ac:dyDescent="0.25">
      <c r="A774" s="13"/>
    </row>
    <row r="775" spans="1:1" ht="13.2" x14ac:dyDescent="0.25">
      <c r="A775" s="13"/>
    </row>
    <row r="776" spans="1:1" ht="13.2" x14ac:dyDescent="0.25">
      <c r="A776" s="13"/>
    </row>
    <row r="777" spans="1:1" ht="13.2" x14ac:dyDescent="0.25">
      <c r="A777" s="13"/>
    </row>
    <row r="778" spans="1:1" ht="13.2" x14ac:dyDescent="0.25">
      <c r="A778" s="13"/>
    </row>
    <row r="779" spans="1:1" ht="13.2" x14ac:dyDescent="0.25">
      <c r="A779" s="13"/>
    </row>
    <row r="780" spans="1:1" ht="13.2" x14ac:dyDescent="0.25">
      <c r="A780" s="13"/>
    </row>
    <row r="781" spans="1:1" ht="13.2" x14ac:dyDescent="0.25">
      <c r="A781" s="13"/>
    </row>
    <row r="782" spans="1:1" ht="13.2" x14ac:dyDescent="0.25">
      <c r="A782" s="13"/>
    </row>
    <row r="783" spans="1:1" ht="13.2" x14ac:dyDescent="0.25">
      <c r="A783" s="13"/>
    </row>
    <row r="784" spans="1:1" ht="13.2" x14ac:dyDescent="0.25">
      <c r="A784" s="13"/>
    </row>
    <row r="785" spans="1:1" ht="13.2" x14ac:dyDescent="0.25">
      <c r="A785" s="13"/>
    </row>
    <row r="786" spans="1:1" ht="13.2" x14ac:dyDescent="0.25">
      <c r="A786" s="13"/>
    </row>
    <row r="787" spans="1:1" ht="13.2" x14ac:dyDescent="0.25">
      <c r="A787" s="13"/>
    </row>
    <row r="788" spans="1:1" ht="13.2" x14ac:dyDescent="0.25">
      <c r="A788" s="13"/>
    </row>
    <row r="789" spans="1:1" ht="13.2" x14ac:dyDescent="0.25">
      <c r="A789" s="13"/>
    </row>
    <row r="790" spans="1:1" ht="13.2" x14ac:dyDescent="0.25">
      <c r="A790" s="13"/>
    </row>
    <row r="791" spans="1:1" ht="13.2" x14ac:dyDescent="0.25">
      <c r="A791" s="13"/>
    </row>
    <row r="792" spans="1:1" ht="13.2" x14ac:dyDescent="0.25">
      <c r="A792" s="13"/>
    </row>
    <row r="793" spans="1:1" ht="13.2" x14ac:dyDescent="0.25">
      <c r="A793" s="13"/>
    </row>
    <row r="794" spans="1:1" ht="13.2" x14ac:dyDescent="0.25">
      <c r="A794" s="13"/>
    </row>
    <row r="795" spans="1:1" ht="13.2" x14ac:dyDescent="0.25">
      <c r="A795" s="13"/>
    </row>
    <row r="796" spans="1:1" ht="13.2" x14ac:dyDescent="0.25">
      <c r="A796" s="13"/>
    </row>
    <row r="797" spans="1:1" ht="13.2" x14ac:dyDescent="0.25">
      <c r="A797" s="13"/>
    </row>
    <row r="798" spans="1:1" ht="13.2" x14ac:dyDescent="0.25">
      <c r="A798" s="13"/>
    </row>
    <row r="799" spans="1:1" ht="13.2" x14ac:dyDescent="0.25">
      <c r="A799" s="13"/>
    </row>
    <row r="800" spans="1:1" ht="13.2" x14ac:dyDescent="0.25">
      <c r="A800" s="13"/>
    </row>
    <row r="801" spans="1:1" ht="13.2" x14ac:dyDescent="0.25">
      <c r="A801" s="13"/>
    </row>
    <row r="802" spans="1:1" ht="13.2" x14ac:dyDescent="0.25">
      <c r="A802" s="13"/>
    </row>
    <row r="803" spans="1:1" ht="13.2" x14ac:dyDescent="0.25">
      <c r="A803" s="13"/>
    </row>
    <row r="804" spans="1:1" ht="13.2" x14ac:dyDescent="0.25">
      <c r="A804" s="13"/>
    </row>
    <row r="805" spans="1:1" ht="13.2" x14ac:dyDescent="0.25">
      <c r="A805" s="13"/>
    </row>
    <row r="806" spans="1:1" ht="13.2" x14ac:dyDescent="0.25">
      <c r="A806" s="13"/>
    </row>
    <row r="807" spans="1:1" ht="13.2" x14ac:dyDescent="0.25">
      <c r="A807" s="13"/>
    </row>
    <row r="808" spans="1:1" ht="13.2" x14ac:dyDescent="0.25">
      <c r="A808" s="13"/>
    </row>
    <row r="809" spans="1:1" ht="13.2" x14ac:dyDescent="0.25">
      <c r="A809" s="13"/>
    </row>
    <row r="810" spans="1:1" ht="13.2" x14ac:dyDescent="0.25">
      <c r="A810" s="13"/>
    </row>
    <row r="811" spans="1:1" ht="13.2" x14ac:dyDescent="0.25">
      <c r="A811" s="13"/>
    </row>
    <row r="812" spans="1:1" ht="13.2" x14ac:dyDescent="0.25">
      <c r="A812" s="13"/>
    </row>
    <row r="813" spans="1:1" ht="13.2" x14ac:dyDescent="0.25">
      <c r="A813" s="13"/>
    </row>
    <row r="814" spans="1:1" ht="13.2" x14ac:dyDescent="0.25">
      <c r="A814" s="13"/>
    </row>
    <row r="815" spans="1:1" ht="13.2" x14ac:dyDescent="0.25">
      <c r="A815" s="13"/>
    </row>
    <row r="816" spans="1:1" ht="13.2" x14ac:dyDescent="0.25">
      <c r="A816" s="13"/>
    </row>
    <row r="817" spans="1:1" ht="13.2" x14ac:dyDescent="0.25">
      <c r="A817" s="13"/>
    </row>
    <row r="818" spans="1:1" ht="13.2" x14ac:dyDescent="0.25">
      <c r="A818" s="13"/>
    </row>
    <row r="819" spans="1:1" ht="13.2" x14ac:dyDescent="0.25">
      <c r="A819" s="13"/>
    </row>
    <row r="820" spans="1:1" ht="13.2" x14ac:dyDescent="0.25">
      <c r="A820" s="13"/>
    </row>
    <row r="821" spans="1:1" ht="13.2" x14ac:dyDescent="0.25">
      <c r="A821" s="13"/>
    </row>
    <row r="822" spans="1:1" ht="13.2" x14ac:dyDescent="0.25">
      <c r="A822" s="13"/>
    </row>
    <row r="823" spans="1:1" ht="13.2" x14ac:dyDescent="0.25">
      <c r="A823" s="13"/>
    </row>
    <row r="824" spans="1:1" ht="13.2" x14ac:dyDescent="0.25">
      <c r="A824" s="13"/>
    </row>
    <row r="825" spans="1:1" ht="13.2" x14ac:dyDescent="0.25">
      <c r="A825" s="13"/>
    </row>
    <row r="826" spans="1:1" ht="13.2" x14ac:dyDescent="0.25">
      <c r="A826" s="13"/>
    </row>
    <row r="827" spans="1:1" ht="13.2" x14ac:dyDescent="0.25">
      <c r="A827" s="13"/>
    </row>
    <row r="828" spans="1:1" ht="13.2" x14ac:dyDescent="0.25">
      <c r="A828" s="13"/>
    </row>
    <row r="829" spans="1:1" ht="13.2" x14ac:dyDescent="0.25">
      <c r="A829" s="13"/>
    </row>
    <row r="830" spans="1:1" ht="13.2" x14ac:dyDescent="0.25">
      <c r="A830" s="13"/>
    </row>
    <row r="831" spans="1:1" ht="13.2" x14ac:dyDescent="0.25">
      <c r="A831" s="13"/>
    </row>
    <row r="832" spans="1:1" ht="13.2" x14ac:dyDescent="0.25">
      <c r="A832" s="13"/>
    </row>
    <row r="833" spans="1:1" ht="13.2" x14ac:dyDescent="0.25">
      <c r="A833" s="13"/>
    </row>
    <row r="834" spans="1:1" ht="13.2" x14ac:dyDescent="0.25">
      <c r="A834" s="13"/>
    </row>
    <row r="835" spans="1:1" ht="13.2" x14ac:dyDescent="0.25">
      <c r="A835" s="13"/>
    </row>
    <row r="836" spans="1:1" ht="13.2" x14ac:dyDescent="0.25">
      <c r="A836" s="13"/>
    </row>
    <row r="837" spans="1:1" ht="13.2" x14ac:dyDescent="0.25">
      <c r="A837" s="13"/>
    </row>
    <row r="838" spans="1:1" ht="13.2" x14ac:dyDescent="0.25">
      <c r="A838" s="13"/>
    </row>
    <row r="839" spans="1:1" ht="13.2" x14ac:dyDescent="0.25">
      <c r="A839" s="13"/>
    </row>
    <row r="840" spans="1:1" ht="13.2" x14ac:dyDescent="0.25">
      <c r="A840" s="13"/>
    </row>
    <row r="841" spans="1:1" ht="13.2" x14ac:dyDescent="0.25">
      <c r="A841" s="13"/>
    </row>
    <row r="842" spans="1:1" ht="13.2" x14ac:dyDescent="0.25">
      <c r="A842" s="13"/>
    </row>
    <row r="843" spans="1:1" ht="13.2" x14ac:dyDescent="0.25">
      <c r="A843" s="13"/>
    </row>
    <row r="844" spans="1:1" ht="13.2" x14ac:dyDescent="0.25">
      <c r="A844" s="13"/>
    </row>
    <row r="845" spans="1:1" ht="13.2" x14ac:dyDescent="0.25">
      <c r="A845" s="13"/>
    </row>
    <row r="846" spans="1:1" ht="13.2" x14ac:dyDescent="0.25">
      <c r="A846" s="13"/>
    </row>
    <row r="847" spans="1:1" ht="13.2" x14ac:dyDescent="0.25">
      <c r="A847" s="13"/>
    </row>
    <row r="848" spans="1:1" ht="13.2" x14ac:dyDescent="0.25">
      <c r="A848" s="13"/>
    </row>
    <row r="849" spans="1:1" ht="13.2" x14ac:dyDescent="0.25">
      <c r="A849" s="13"/>
    </row>
    <row r="850" spans="1:1" ht="13.2" x14ac:dyDescent="0.25">
      <c r="A850" s="13"/>
    </row>
    <row r="851" spans="1:1" ht="13.2" x14ac:dyDescent="0.25">
      <c r="A851" s="13"/>
    </row>
    <row r="852" spans="1:1" ht="13.2" x14ac:dyDescent="0.25">
      <c r="A852" s="13"/>
    </row>
    <row r="853" spans="1:1" ht="13.2" x14ac:dyDescent="0.25">
      <c r="A853" s="13"/>
    </row>
    <row r="854" spans="1:1" ht="13.2" x14ac:dyDescent="0.25">
      <c r="A854" s="13"/>
    </row>
    <row r="855" spans="1:1" ht="13.2" x14ac:dyDescent="0.25">
      <c r="A855" s="13"/>
    </row>
    <row r="856" spans="1:1" ht="13.2" x14ac:dyDescent="0.25">
      <c r="A856" s="13"/>
    </row>
    <row r="857" spans="1:1" ht="13.2" x14ac:dyDescent="0.25">
      <c r="A857" s="13"/>
    </row>
    <row r="858" spans="1:1" ht="13.2" x14ac:dyDescent="0.25">
      <c r="A858" s="13"/>
    </row>
    <row r="859" spans="1:1" ht="13.2" x14ac:dyDescent="0.25">
      <c r="A859" s="13"/>
    </row>
    <row r="860" spans="1:1" ht="13.2" x14ac:dyDescent="0.25">
      <c r="A860" s="13"/>
    </row>
    <row r="861" spans="1:1" ht="13.2" x14ac:dyDescent="0.25">
      <c r="A861" s="13"/>
    </row>
    <row r="862" spans="1:1" ht="13.2" x14ac:dyDescent="0.25">
      <c r="A862" s="13"/>
    </row>
    <row r="863" spans="1:1" ht="13.2" x14ac:dyDescent="0.25">
      <c r="A863" s="13"/>
    </row>
    <row r="864" spans="1:1" ht="13.2" x14ac:dyDescent="0.25">
      <c r="A864" s="13"/>
    </row>
    <row r="865" spans="1:1" ht="13.2" x14ac:dyDescent="0.25">
      <c r="A865" s="13"/>
    </row>
    <row r="866" spans="1:1" ht="13.2" x14ac:dyDescent="0.25">
      <c r="A866" s="13"/>
    </row>
    <row r="867" spans="1:1" ht="13.2" x14ac:dyDescent="0.25">
      <c r="A867" s="13"/>
    </row>
    <row r="868" spans="1:1" ht="13.2" x14ac:dyDescent="0.25">
      <c r="A868" s="13"/>
    </row>
    <row r="869" spans="1:1" ht="13.2" x14ac:dyDescent="0.25">
      <c r="A869" s="13"/>
    </row>
    <row r="870" spans="1:1" ht="13.2" x14ac:dyDescent="0.25">
      <c r="A870" s="13"/>
    </row>
    <row r="871" spans="1:1" ht="13.2" x14ac:dyDescent="0.25">
      <c r="A871" s="13"/>
    </row>
    <row r="872" spans="1:1" ht="13.2" x14ac:dyDescent="0.25">
      <c r="A872" s="13"/>
    </row>
    <row r="873" spans="1:1" ht="13.2" x14ac:dyDescent="0.25">
      <c r="A873" s="13"/>
    </row>
    <row r="874" spans="1:1" ht="13.2" x14ac:dyDescent="0.25">
      <c r="A874" s="13"/>
    </row>
    <row r="875" spans="1:1" ht="13.2" x14ac:dyDescent="0.25">
      <c r="A875" s="13"/>
    </row>
    <row r="876" spans="1:1" ht="13.2" x14ac:dyDescent="0.25">
      <c r="A876" s="13"/>
    </row>
    <row r="877" spans="1:1" ht="13.2" x14ac:dyDescent="0.25">
      <c r="A877" s="13"/>
    </row>
    <row r="878" spans="1:1" ht="13.2" x14ac:dyDescent="0.25">
      <c r="A878" s="13"/>
    </row>
    <row r="879" spans="1:1" ht="13.2" x14ac:dyDescent="0.25">
      <c r="A879" s="13"/>
    </row>
    <row r="880" spans="1:1" ht="13.2" x14ac:dyDescent="0.25">
      <c r="A880" s="13"/>
    </row>
    <row r="881" spans="1:1" ht="13.2" x14ac:dyDescent="0.25">
      <c r="A881" s="13"/>
    </row>
    <row r="882" spans="1:1" ht="13.2" x14ac:dyDescent="0.25">
      <c r="A882" s="13"/>
    </row>
    <row r="883" spans="1:1" ht="13.2" x14ac:dyDescent="0.25">
      <c r="A883" s="13"/>
    </row>
    <row r="884" spans="1:1" ht="13.2" x14ac:dyDescent="0.25">
      <c r="A884" s="13"/>
    </row>
    <row r="885" spans="1:1" ht="13.2" x14ac:dyDescent="0.25">
      <c r="A885" s="13"/>
    </row>
    <row r="886" spans="1:1" ht="13.2" x14ac:dyDescent="0.25">
      <c r="A886" s="13"/>
    </row>
    <row r="887" spans="1:1" ht="13.2" x14ac:dyDescent="0.25">
      <c r="A887" s="13"/>
    </row>
    <row r="888" spans="1:1" ht="13.2" x14ac:dyDescent="0.25">
      <c r="A888" s="13"/>
    </row>
    <row r="889" spans="1:1" ht="13.2" x14ac:dyDescent="0.25">
      <c r="A889" s="13"/>
    </row>
    <row r="890" spans="1:1" ht="13.2" x14ac:dyDescent="0.25">
      <c r="A890" s="13"/>
    </row>
    <row r="891" spans="1:1" ht="13.2" x14ac:dyDescent="0.25">
      <c r="A891" s="13"/>
    </row>
    <row r="892" spans="1:1" ht="13.2" x14ac:dyDescent="0.25">
      <c r="A892" s="13"/>
    </row>
    <row r="893" spans="1:1" ht="13.2" x14ac:dyDescent="0.25">
      <c r="A893" s="13"/>
    </row>
    <row r="894" spans="1:1" ht="13.2" x14ac:dyDescent="0.25">
      <c r="A894" s="13"/>
    </row>
    <row r="895" spans="1:1" ht="13.2" x14ac:dyDescent="0.25">
      <c r="A895" s="13"/>
    </row>
    <row r="896" spans="1:1" ht="13.2" x14ac:dyDescent="0.25">
      <c r="A896" s="13"/>
    </row>
    <row r="897" spans="1:1" ht="13.2" x14ac:dyDescent="0.25">
      <c r="A897" s="13"/>
    </row>
    <row r="898" spans="1:1" ht="13.2" x14ac:dyDescent="0.25">
      <c r="A898" s="13"/>
    </row>
    <row r="899" spans="1:1" ht="13.2" x14ac:dyDescent="0.25">
      <c r="A899" s="13"/>
    </row>
    <row r="900" spans="1:1" ht="13.2" x14ac:dyDescent="0.25">
      <c r="A900" s="13"/>
    </row>
    <row r="901" spans="1:1" ht="13.2" x14ac:dyDescent="0.25">
      <c r="A901" s="13"/>
    </row>
    <row r="902" spans="1:1" ht="13.2" x14ac:dyDescent="0.25">
      <c r="A902" s="13"/>
    </row>
    <row r="903" spans="1:1" ht="13.2" x14ac:dyDescent="0.25">
      <c r="A903" s="13"/>
    </row>
    <row r="904" spans="1:1" ht="13.2" x14ac:dyDescent="0.25">
      <c r="A904" s="13"/>
    </row>
    <row r="905" spans="1:1" ht="13.2" x14ac:dyDescent="0.25">
      <c r="A905" s="13"/>
    </row>
    <row r="906" spans="1:1" ht="13.2" x14ac:dyDescent="0.25">
      <c r="A906" s="13"/>
    </row>
    <row r="907" spans="1:1" ht="13.2" x14ac:dyDescent="0.25">
      <c r="A907" s="13"/>
    </row>
    <row r="908" spans="1:1" ht="13.2" x14ac:dyDescent="0.25">
      <c r="A908" s="13"/>
    </row>
    <row r="909" spans="1:1" ht="13.2" x14ac:dyDescent="0.25">
      <c r="A909" s="13"/>
    </row>
    <row r="910" spans="1:1" ht="13.2" x14ac:dyDescent="0.25">
      <c r="A910" s="13"/>
    </row>
    <row r="911" spans="1:1" ht="13.2" x14ac:dyDescent="0.25">
      <c r="A911" s="13"/>
    </row>
    <row r="912" spans="1:1" ht="13.2" x14ac:dyDescent="0.25">
      <c r="A912" s="13"/>
    </row>
    <row r="913" spans="1:1" ht="13.2" x14ac:dyDescent="0.25">
      <c r="A913" s="13"/>
    </row>
    <row r="914" spans="1:1" ht="13.2" x14ac:dyDescent="0.25">
      <c r="A914" s="13"/>
    </row>
    <row r="915" spans="1:1" ht="13.2" x14ac:dyDescent="0.25">
      <c r="A915" s="13"/>
    </row>
    <row r="916" spans="1:1" ht="13.2" x14ac:dyDescent="0.25">
      <c r="A916" s="13"/>
    </row>
    <row r="917" spans="1:1" ht="13.2" x14ac:dyDescent="0.25">
      <c r="A917" s="13"/>
    </row>
    <row r="918" spans="1:1" ht="13.2" x14ac:dyDescent="0.25">
      <c r="A918" s="13"/>
    </row>
    <row r="919" spans="1:1" ht="13.2" x14ac:dyDescent="0.25">
      <c r="A919" s="13"/>
    </row>
    <row r="920" spans="1:1" ht="13.2" x14ac:dyDescent="0.25">
      <c r="A920" s="13"/>
    </row>
    <row r="921" spans="1:1" ht="13.2" x14ac:dyDescent="0.25">
      <c r="A921" s="13"/>
    </row>
    <row r="922" spans="1:1" ht="13.2" x14ac:dyDescent="0.25">
      <c r="A922" s="13"/>
    </row>
    <row r="923" spans="1:1" ht="13.2" x14ac:dyDescent="0.25">
      <c r="A923" s="13"/>
    </row>
    <row r="924" spans="1:1" ht="13.2" x14ac:dyDescent="0.25">
      <c r="A924" s="13"/>
    </row>
    <row r="925" spans="1:1" ht="13.2" x14ac:dyDescent="0.25">
      <c r="A925" s="13"/>
    </row>
    <row r="926" spans="1:1" ht="13.2" x14ac:dyDescent="0.25">
      <c r="A926" s="13"/>
    </row>
    <row r="927" spans="1:1" ht="13.2" x14ac:dyDescent="0.25">
      <c r="A927" s="13"/>
    </row>
    <row r="928" spans="1:1" ht="13.2" x14ac:dyDescent="0.25">
      <c r="A928" s="13"/>
    </row>
    <row r="929" spans="1:1" ht="13.2" x14ac:dyDescent="0.25">
      <c r="A929" s="13"/>
    </row>
    <row r="930" spans="1:1" ht="13.2" x14ac:dyDescent="0.25">
      <c r="A930" s="13"/>
    </row>
    <row r="931" spans="1:1" ht="13.2" x14ac:dyDescent="0.25">
      <c r="A931" s="13"/>
    </row>
    <row r="932" spans="1:1" ht="13.2" x14ac:dyDescent="0.25">
      <c r="A932" s="13"/>
    </row>
    <row r="933" spans="1:1" ht="13.2" x14ac:dyDescent="0.25">
      <c r="A933" s="13"/>
    </row>
    <row r="934" spans="1:1" ht="13.2" x14ac:dyDescent="0.25">
      <c r="A934" s="13"/>
    </row>
    <row r="935" spans="1:1" ht="13.2" x14ac:dyDescent="0.25">
      <c r="A935" s="13"/>
    </row>
    <row r="936" spans="1:1" ht="13.2" x14ac:dyDescent="0.25">
      <c r="A936" s="13"/>
    </row>
    <row r="937" spans="1:1" ht="13.2" x14ac:dyDescent="0.25">
      <c r="A937" s="13"/>
    </row>
    <row r="938" spans="1:1" ht="13.2" x14ac:dyDescent="0.25">
      <c r="A938" s="13"/>
    </row>
    <row r="939" spans="1:1" ht="13.2" x14ac:dyDescent="0.25">
      <c r="A939" s="13"/>
    </row>
    <row r="940" spans="1:1" ht="13.2" x14ac:dyDescent="0.25">
      <c r="A940" s="13"/>
    </row>
    <row r="941" spans="1:1" ht="13.2" x14ac:dyDescent="0.25">
      <c r="A941" s="13"/>
    </row>
    <row r="942" spans="1:1" ht="13.2" x14ac:dyDescent="0.25">
      <c r="A942" s="13"/>
    </row>
    <row r="943" spans="1:1" ht="13.2" x14ac:dyDescent="0.25">
      <c r="A943" s="13"/>
    </row>
    <row r="944" spans="1:1" ht="13.2" x14ac:dyDescent="0.25">
      <c r="A944" s="13"/>
    </row>
    <row r="945" spans="1:1" ht="13.2" x14ac:dyDescent="0.25">
      <c r="A945" s="13"/>
    </row>
    <row r="946" spans="1:1" ht="13.2" x14ac:dyDescent="0.25">
      <c r="A946" s="13"/>
    </row>
    <row r="947" spans="1:1" ht="13.2" x14ac:dyDescent="0.25">
      <c r="A947" s="13"/>
    </row>
    <row r="948" spans="1:1" ht="13.2" x14ac:dyDescent="0.25">
      <c r="A948" s="13"/>
    </row>
    <row r="949" spans="1:1" ht="13.2" x14ac:dyDescent="0.25">
      <c r="A949" s="13"/>
    </row>
    <row r="950" spans="1:1" ht="13.2" x14ac:dyDescent="0.25">
      <c r="A950" s="13"/>
    </row>
    <row r="951" spans="1:1" ht="13.2" x14ac:dyDescent="0.25">
      <c r="A951" s="13"/>
    </row>
    <row r="952" spans="1:1" ht="13.2" x14ac:dyDescent="0.25">
      <c r="A952" s="13"/>
    </row>
    <row r="953" spans="1:1" ht="13.2" x14ac:dyDescent="0.25">
      <c r="A953" s="13"/>
    </row>
    <row r="954" spans="1:1" ht="13.2" x14ac:dyDescent="0.25">
      <c r="A954" s="13"/>
    </row>
    <row r="955" spans="1:1" ht="13.2" x14ac:dyDescent="0.25">
      <c r="A955" s="13"/>
    </row>
    <row r="956" spans="1:1" ht="13.2" x14ac:dyDescent="0.25">
      <c r="A956" s="13"/>
    </row>
    <row r="957" spans="1:1" ht="13.2" x14ac:dyDescent="0.25">
      <c r="A957" s="13"/>
    </row>
    <row r="958" spans="1:1" ht="13.2" x14ac:dyDescent="0.25">
      <c r="A958" s="13"/>
    </row>
    <row r="959" spans="1:1" ht="13.2" x14ac:dyDescent="0.25">
      <c r="A959" s="13"/>
    </row>
    <row r="960" spans="1:1" ht="13.2" x14ac:dyDescent="0.25">
      <c r="A960" s="13"/>
    </row>
    <row r="961" spans="1:1" ht="13.2" x14ac:dyDescent="0.25">
      <c r="A961" s="13"/>
    </row>
    <row r="962" spans="1:1" ht="13.2" x14ac:dyDescent="0.25">
      <c r="A962" s="13"/>
    </row>
    <row r="963" spans="1:1" ht="13.2" x14ac:dyDescent="0.25">
      <c r="A963" s="13"/>
    </row>
    <row r="964" spans="1:1" ht="13.2" x14ac:dyDescent="0.25">
      <c r="A964" s="13"/>
    </row>
    <row r="965" spans="1:1" ht="13.2" x14ac:dyDescent="0.25">
      <c r="A965" s="13"/>
    </row>
    <row r="966" spans="1:1" ht="13.2" x14ac:dyDescent="0.25">
      <c r="A966" s="13"/>
    </row>
    <row r="967" spans="1:1" ht="13.2" x14ac:dyDescent="0.25">
      <c r="A967" s="13"/>
    </row>
    <row r="968" spans="1:1" ht="13.2" x14ac:dyDescent="0.25">
      <c r="A968" s="13"/>
    </row>
    <row r="969" spans="1:1" ht="13.2" x14ac:dyDescent="0.25">
      <c r="A969" s="13"/>
    </row>
    <row r="970" spans="1:1" ht="13.2" x14ac:dyDescent="0.25">
      <c r="A970" s="13"/>
    </row>
    <row r="971" spans="1:1" ht="13.2" x14ac:dyDescent="0.25">
      <c r="A971" s="13"/>
    </row>
    <row r="972" spans="1:1" ht="13.2" x14ac:dyDescent="0.25">
      <c r="A972" s="13"/>
    </row>
    <row r="973" spans="1:1" ht="13.2" x14ac:dyDescent="0.25">
      <c r="A973" s="13"/>
    </row>
    <row r="974" spans="1:1" ht="13.2" x14ac:dyDescent="0.25">
      <c r="A974" s="13"/>
    </row>
    <row r="975" spans="1:1" ht="13.2" x14ac:dyDescent="0.25">
      <c r="A975" s="13"/>
    </row>
    <row r="976" spans="1:1" ht="13.2" x14ac:dyDescent="0.25">
      <c r="A976" s="13"/>
    </row>
    <row r="977" spans="1:1" ht="13.2" x14ac:dyDescent="0.25">
      <c r="A977" s="13"/>
    </row>
    <row r="978" spans="1:1" ht="13.2" x14ac:dyDescent="0.25">
      <c r="A978" s="13"/>
    </row>
    <row r="979" spans="1:1" ht="13.2" x14ac:dyDescent="0.25">
      <c r="A979" s="13"/>
    </row>
    <row r="980" spans="1:1" ht="13.2" x14ac:dyDescent="0.25">
      <c r="A980" s="13"/>
    </row>
    <row r="981" spans="1:1" ht="13.2" x14ac:dyDescent="0.25">
      <c r="A981" s="13"/>
    </row>
    <row r="982" spans="1:1" ht="13.2" x14ac:dyDescent="0.25">
      <c r="A982" s="13"/>
    </row>
    <row r="983" spans="1:1" ht="13.2" x14ac:dyDescent="0.25">
      <c r="A983" s="13"/>
    </row>
    <row r="984" spans="1:1" ht="13.2" x14ac:dyDescent="0.25">
      <c r="A984" s="13"/>
    </row>
    <row r="985" spans="1:1" ht="13.2" x14ac:dyDescent="0.25">
      <c r="A985" s="13"/>
    </row>
    <row r="986" spans="1:1" ht="13.2" x14ac:dyDescent="0.25">
      <c r="A986" s="13"/>
    </row>
    <row r="987" spans="1:1" ht="13.2" x14ac:dyDescent="0.25">
      <c r="A987" s="13"/>
    </row>
    <row r="988" spans="1:1" ht="13.2" x14ac:dyDescent="0.25">
      <c r="A988" s="13"/>
    </row>
    <row r="989" spans="1:1" ht="13.2" x14ac:dyDescent="0.25">
      <c r="A989" s="13"/>
    </row>
    <row r="990" spans="1:1" ht="13.2" x14ac:dyDescent="0.25">
      <c r="A990" s="13"/>
    </row>
    <row r="991" spans="1:1" ht="13.2" x14ac:dyDescent="0.25">
      <c r="A991" s="13"/>
    </row>
    <row r="992" spans="1:1" ht="13.2" x14ac:dyDescent="0.25">
      <c r="A992" s="13"/>
    </row>
    <row r="993" spans="1:1" ht="13.2" x14ac:dyDescent="0.25">
      <c r="A993" s="13"/>
    </row>
    <row r="994" spans="1:1" ht="13.2" x14ac:dyDescent="0.25">
      <c r="A994" s="13"/>
    </row>
    <row r="995" spans="1:1" ht="13.2" x14ac:dyDescent="0.25">
      <c r="A995" s="13"/>
    </row>
    <row r="996" spans="1:1" ht="13.2" x14ac:dyDescent="0.25">
      <c r="A996" s="13"/>
    </row>
    <row r="997" spans="1:1" ht="13.2" x14ac:dyDescent="0.25">
      <c r="A997" s="13"/>
    </row>
    <row r="998" spans="1:1" ht="13.2" x14ac:dyDescent="0.25">
      <c r="A998" s="13"/>
    </row>
    <row r="999" spans="1:1" ht="13.2" x14ac:dyDescent="0.25">
      <c r="A999" s="13"/>
    </row>
    <row r="1000" spans="1:1" ht="13.2" x14ac:dyDescent="0.25">
      <c r="A1000" s="13"/>
    </row>
  </sheetData>
  <conditionalFormatting sqref="B2:B20">
    <cfRule type="containsText" dxfId="2" priority="1" operator="containsText" text="ONLINE">
      <formula>NOT(ISERROR(SEARCH(("ONLINE"),(B2))))</formula>
    </cfRule>
    <cfRule type="containsText" dxfId="1" priority="2" operator="containsText" text="OFFLINE">
      <formula>NOT(ISERROR(SEARCH(("OFFLINE"),(B2))))</formula>
    </cfRule>
  </conditionalFormatting>
  <conditionalFormatting sqref="C2:C20">
    <cfRule type="notContainsBlanks" dxfId="0" priority="3">
      <formula>LEN(TRIM(C2))&gt;0</formula>
    </cfRule>
  </conditionalFormatting>
  <dataValidations count="2">
    <dataValidation type="custom" allowBlank="1" showDropDown="1" showErrorMessage="1" sqref="C2:C20" xr:uid="{00000000-0002-0000-0000-000000000000}">
      <formula1>ISERROR(SEARCH(("-"),(C2)))</formula1>
    </dataValidation>
    <dataValidation type="list" allowBlank="1" showErrorMessage="1" sqref="B2:B20" xr:uid="{00000000-0002-0000-0000-000001000000}">
      <formula1>"OFFLINE,OFFLINE MAIN,ONLINE"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9.44140625" customWidth="1"/>
    <col min="2" max="2" width="11.88671875" customWidth="1"/>
    <col min="3" max="3" width="12.21875" customWidth="1"/>
    <col min="4" max="4" width="17" customWidth="1"/>
    <col min="5" max="5" width="7.21875" customWidth="1"/>
    <col min="6" max="6" width="8.21875" customWidth="1"/>
    <col min="7" max="7" width="20" customWidth="1"/>
    <col min="8" max="8" width="15" customWidth="1"/>
  </cols>
  <sheetData>
    <row r="1" spans="1:9" ht="15.75" customHeight="1" x14ac:dyDescent="0.35">
      <c r="A1" s="2" t="str">
        <f ca="1">IFERROR(__xludf.DUMMYFUNCTION("QUERY(RawPacks!A:H, ""SELECT B,C,D,E,F,G,H WHERE F=""""God"""" ORDER BY B DESC, C DESC"")"),"Date")</f>
        <v>Date</v>
      </c>
      <c r="B1" s="2" t="str">
        <f ca="1">IFERROR(__xludf.DUMMYFUNCTION("""COMPUTED_VALUE"""),"Time(UTC)")</f>
        <v>Time(UTC)</v>
      </c>
      <c r="C1" s="2" t="str">
        <f ca="1">IFERROR(__xludf.DUMMYFUNCTION("""COMPUTED_VALUE"""),"PokeName")</f>
        <v>PokeName</v>
      </c>
      <c r="D1" s="14" t="str">
        <f ca="1">IFERROR(__xludf.DUMMYFUNCTION("""COMPUTED_VALUE"""),"PokeID")</f>
        <v>PokeID</v>
      </c>
      <c r="E1" s="2" t="str">
        <f ca="1">IFERROR(__xludf.DUMMYFUNCTION("""COMPUTED_VALUE"""),"Type")</f>
        <v>Type</v>
      </c>
      <c r="F1" s="2" t="str">
        <f ca="1">IFERROR(__xludf.DUMMYFUNCTION("""COMPUTED_VALUE"""),"Packs")</f>
        <v>Packs</v>
      </c>
      <c r="G1" s="14" t="str">
        <f ca="1">IFERROR(__xludf.DUMMYFUNCTION("""COMPUTED_VALUE"""),"DiscordMessageID")</f>
        <v>DiscordMessageID</v>
      </c>
      <c r="H1" s="15" t="s">
        <v>6</v>
      </c>
    </row>
    <row r="2" spans="1:9" ht="15.75" customHeight="1" x14ac:dyDescent="0.35">
      <c r="A2" s="16">
        <f ca="1">IFERROR(__xludf.DUMMYFUNCTION("""COMPUTED_VALUE"""),45698)</f>
        <v>45698</v>
      </c>
      <c r="B2" s="2" t="str">
        <f ca="1">IFERROR(__xludf.DUMMYFUNCTION("""COMPUTED_VALUE"""),"11:45:30")</f>
        <v>11:45:30</v>
      </c>
      <c r="C2" s="2" t="str">
        <f ca="1">IFERROR(__xludf.DUMMYFUNCTION("""COMPUTED_VALUE"""),"BallGp548")</f>
        <v>BallGp548</v>
      </c>
      <c r="D2" s="14" t="str">
        <f ca="1">IFERROR(__xludf.DUMMYFUNCTION("""COMPUTED_VALUE"""),"9495560793224199")</f>
        <v>9495560793224199</v>
      </c>
      <c r="E2" s="2" t="str">
        <f ca="1">IFERROR(__xludf.DUMMYFUNCTION("""COMPUTED_VALUE"""),"God")</f>
        <v>God</v>
      </c>
      <c r="F2" s="2">
        <f ca="1">IFERROR(__xludf.DUMMYFUNCTION("""COMPUTED_VALUE"""),2)</f>
        <v>2</v>
      </c>
      <c r="G2" s="14" t="str">
        <f ca="1">IFERROR(__xludf.DUMMYFUNCTION("""COMPUTED_VALUE"""),"1338475936160682006")</f>
        <v>1338475936160682006</v>
      </c>
      <c r="H2" s="17" t="e">
        <f t="shared" ref="H2:H256" ca="1" si="0">IF(A2&lt;&gt;"",A2+TIMEVALUE(SUBSTITUTE(B2,":","."))-(6/24),"")</f>
        <v>#VALUE!</v>
      </c>
    </row>
    <row r="3" spans="1:9" ht="15.75" customHeight="1" x14ac:dyDescent="0.35">
      <c r="A3" s="16">
        <f ca="1">IFERROR(__xludf.DUMMYFUNCTION("""COMPUTED_VALUE"""),45698)</f>
        <v>45698</v>
      </c>
      <c r="B3" s="2" t="str">
        <f ca="1">IFERROR(__xludf.DUMMYFUNCTION("""COMPUTED_VALUE"""),"11:09:53")</f>
        <v>11:09:53</v>
      </c>
      <c r="C3" s="2" t="str">
        <f ca="1">IFERROR(__xludf.DUMMYFUNCTION("""COMPUTED_VALUE"""),"FantoGP396")</f>
        <v>FantoGP396</v>
      </c>
      <c r="D3" s="14" t="str">
        <f ca="1">IFERROR(__xludf.DUMMYFUNCTION("""COMPUTED_VALUE"""),"9825170582361364")</f>
        <v>9825170582361364</v>
      </c>
      <c r="E3" s="2" t="str">
        <f ca="1">IFERROR(__xludf.DUMMYFUNCTION("""COMPUTED_VALUE"""),"God")</f>
        <v>God</v>
      </c>
      <c r="F3" s="2">
        <f ca="1">IFERROR(__xludf.DUMMYFUNCTION("""COMPUTED_VALUE"""),1)</f>
        <v>1</v>
      </c>
      <c r="G3" s="14" t="str">
        <f ca="1">IFERROR(__xludf.DUMMYFUNCTION("""COMPUTED_VALUE"""),"1338466972693692416")</f>
        <v>1338466972693692416</v>
      </c>
      <c r="H3" s="17" t="e">
        <f t="shared" ca="1" si="0"/>
        <v>#VALUE!</v>
      </c>
    </row>
    <row r="4" spans="1:9" ht="15.75" customHeight="1" x14ac:dyDescent="0.35">
      <c r="A4" s="16">
        <f ca="1">IFERROR(__xludf.DUMMYFUNCTION("""COMPUTED_VALUE"""),45698)</f>
        <v>45698</v>
      </c>
      <c r="B4" s="2" t="str">
        <f ca="1">IFERROR(__xludf.DUMMYFUNCTION("""COMPUTED_VALUE"""),"10:29:15")</f>
        <v>10:29:15</v>
      </c>
      <c r="C4" s="2" t="str">
        <f ca="1">IFERROR(__xludf.DUMMYFUNCTION("""COMPUTED_VALUE"""),"RESunfezant")</f>
        <v>RESunfezant</v>
      </c>
      <c r="D4" s="14" t="str">
        <f ca="1">IFERROR(__xludf.DUMMYFUNCTION("""COMPUTED_VALUE"""),"5187985245589373")</f>
        <v>5187985245589373</v>
      </c>
      <c r="E4" s="2" t="str">
        <f ca="1">IFERROR(__xludf.DUMMYFUNCTION("""COMPUTED_VALUE"""),"God")</f>
        <v>God</v>
      </c>
      <c r="F4" s="2">
        <f ca="1">IFERROR(__xludf.DUMMYFUNCTION("""COMPUTED_VALUE"""),3)</f>
        <v>3</v>
      </c>
      <c r="G4" s="14" t="str">
        <f ca="1">IFERROR(__xludf.DUMMYFUNCTION("""COMPUTED_VALUE"""),"1338456745256816717")</f>
        <v>1338456745256816717</v>
      </c>
      <c r="H4" s="17" t="e">
        <f t="shared" ca="1" si="0"/>
        <v>#VALUE!</v>
      </c>
    </row>
    <row r="5" spans="1:9" ht="15.75" customHeight="1" x14ac:dyDescent="0.35">
      <c r="A5" s="16">
        <f ca="1">IFERROR(__xludf.DUMMYFUNCTION("""COMPUTED_VALUE"""),45698)</f>
        <v>45698</v>
      </c>
      <c r="B5" s="2" t="str">
        <f ca="1">IFERROR(__xludf.DUMMYFUNCTION("""COMPUTED_VALUE"""),"09:44:27")</f>
        <v>09:44:27</v>
      </c>
      <c r="C5" s="2" t="str">
        <f ca="1">IFERROR(__xludf.DUMMYFUNCTION("""COMPUTED_VALUE"""),"FantoGP283")</f>
        <v>FantoGP283</v>
      </c>
      <c r="D5" s="14" t="str">
        <f ca="1">IFERROR(__xludf.DUMMYFUNCTION("""COMPUTED_VALUE"""),"6037594294559169")</f>
        <v>6037594294559169</v>
      </c>
      <c r="E5" s="2" t="str">
        <f ca="1">IFERROR(__xludf.DUMMYFUNCTION("""COMPUTED_VALUE"""),"God")</f>
        <v>God</v>
      </c>
      <c r="F5" s="2">
        <f ca="1">IFERROR(__xludf.DUMMYFUNCTION("""COMPUTED_VALUE"""),1)</f>
        <v>1</v>
      </c>
      <c r="G5" s="14" t="str">
        <f ca="1">IFERROR(__xludf.DUMMYFUNCTION("""COMPUTED_VALUE"""),"1338445473303756831")</f>
        <v>1338445473303756831</v>
      </c>
      <c r="H5" s="17" t="e">
        <f t="shared" ca="1" si="0"/>
        <v>#VALUE!</v>
      </c>
    </row>
    <row r="6" spans="1:9" ht="15.75" customHeight="1" x14ac:dyDescent="0.35">
      <c r="A6" s="16">
        <f ca="1">IFERROR(__xludf.DUMMYFUNCTION("""COMPUTED_VALUE"""),45698)</f>
        <v>45698</v>
      </c>
      <c r="B6" s="2" t="str">
        <f ca="1">IFERROR(__xludf.DUMMYFUNCTION("""COMPUTED_VALUE"""),"09:27:26")</f>
        <v>09:27:26</v>
      </c>
      <c r="C6" s="2" t="str">
        <f ca="1">IFERROR(__xludf.DUMMYFUNCTION("""COMPUTED_VALUE"""),"M1bulbasaur")</f>
        <v>M1bulbasaur</v>
      </c>
      <c r="D6" s="14" t="str">
        <f ca="1">IFERROR(__xludf.DUMMYFUNCTION("""COMPUTED_VALUE"""),"7820184926651350")</f>
        <v>7820184926651350</v>
      </c>
      <c r="E6" s="2" t="str">
        <f ca="1">IFERROR(__xludf.DUMMYFUNCTION("""COMPUTED_VALUE"""),"God")</f>
        <v>God</v>
      </c>
      <c r="F6" s="2">
        <f ca="1">IFERROR(__xludf.DUMMYFUNCTION("""COMPUTED_VALUE"""),3)</f>
        <v>3</v>
      </c>
      <c r="G6" s="14" t="str">
        <f ca="1">IFERROR(__xludf.DUMMYFUNCTION("""COMPUTED_VALUE"""),"1338441190651068527")</f>
        <v>1338441190651068527</v>
      </c>
      <c r="H6" s="17" t="e">
        <f t="shared" ca="1" si="0"/>
        <v>#VALUE!</v>
      </c>
      <c r="I6" s="2" t="s">
        <v>7</v>
      </c>
    </row>
    <row r="7" spans="1:9" ht="15.75" customHeight="1" x14ac:dyDescent="0.35">
      <c r="A7" s="16">
        <f ca="1">IFERROR(__xludf.DUMMYFUNCTION("""COMPUTED_VALUE"""),45698)</f>
        <v>45698</v>
      </c>
      <c r="B7" s="2" t="str">
        <f ca="1">IFERROR(__xludf.DUMMYFUNCTION("""COMPUTED_VALUE"""),"09:00:08")</f>
        <v>09:00:08</v>
      </c>
      <c r="C7" s="2" t="str">
        <f ca="1">IFERROR(__xludf.DUMMYFUNCTION("""COMPUTED_VALUE"""),"BallGp985")</f>
        <v>BallGp985</v>
      </c>
      <c r="D7" s="14" t="str">
        <f ca="1">IFERROR(__xludf.DUMMYFUNCTION("""COMPUTED_VALUE"""),"5972411465951044")</f>
        <v>5972411465951044</v>
      </c>
      <c r="E7" s="2" t="str">
        <f ca="1">IFERROR(__xludf.DUMMYFUNCTION("""COMPUTED_VALUE"""),"God")</f>
        <v>God</v>
      </c>
      <c r="F7" s="2">
        <f ca="1">IFERROR(__xludf.DUMMYFUNCTION("""COMPUTED_VALUE"""),1)</f>
        <v>1</v>
      </c>
      <c r="G7" s="14" t="str">
        <f ca="1">IFERROR(__xludf.DUMMYFUNCTION("""COMPUTED_VALUE"""),"1338434318313324591")</f>
        <v>1338434318313324591</v>
      </c>
      <c r="H7" s="17" t="e">
        <f t="shared" ca="1" si="0"/>
        <v>#VALUE!</v>
      </c>
    </row>
    <row r="8" spans="1:9" ht="15.75" customHeight="1" x14ac:dyDescent="0.35">
      <c r="A8" s="16">
        <f ca="1">IFERROR(__xludf.DUMMYFUNCTION("""COMPUTED_VALUE"""),45698)</f>
        <v>45698</v>
      </c>
      <c r="B8" s="2" t="str">
        <f ca="1">IFERROR(__xludf.DUMMYFUNCTION("""COMPUTED_VALUE"""),"08:53:49")</f>
        <v>08:53:49</v>
      </c>
      <c r="C8" s="2" t="str">
        <f ca="1">IFERROR(__xludf.DUMMYFUNCTION("""COMPUTED_VALUE"""),"BallGp643")</f>
        <v>BallGp643</v>
      </c>
      <c r="D8" s="14" t="str">
        <f ca="1">IFERROR(__xludf.DUMMYFUNCTION("""COMPUTED_VALUE"""),"1962542904876513")</f>
        <v>1962542904876513</v>
      </c>
      <c r="E8" s="2" t="str">
        <f ca="1">IFERROR(__xludf.DUMMYFUNCTION("""COMPUTED_VALUE"""),"God")</f>
        <v>God</v>
      </c>
      <c r="F8" s="2">
        <f ca="1">IFERROR(__xludf.DUMMYFUNCTION("""COMPUTED_VALUE"""),1)</f>
        <v>1</v>
      </c>
      <c r="G8" s="14" t="str">
        <f ca="1">IFERROR(__xludf.DUMMYFUNCTION("""COMPUTED_VALUE"""),"1338432729884262473")</f>
        <v>1338432729884262473</v>
      </c>
      <c r="H8" s="17" t="e">
        <f t="shared" ca="1" si="0"/>
        <v>#VALUE!</v>
      </c>
    </row>
    <row r="9" spans="1:9" ht="15.75" customHeight="1" x14ac:dyDescent="0.35">
      <c r="A9" s="16">
        <f ca="1">IFERROR(__xludf.DUMMYFUNCTION("""COMPUTED_VALUE"""),45698)</f>
        <v>45698</v>
      </c>
      <c r="B9" s="2" t="str">
        <f ca="1">IFERROR(__xludf.DUMMYFUNCTION("""COMPUTED_VALUE"""),"07:53:29")</f>
        <v>07:53:29</v>
      </c>
      <c r="C9" s="2" t="str">
        <f ca="1">IFERROR(__xludf.DUMMYFUNCTION("""COMPUTED_VALUE"""),"RESyamper")</f>
        <v>RESyamper</v>
      </c>
      <c r="D9" s="14" t="str">
        <f ca="1">IFERROR(__xludf.DUMMYFUNCTION("""COMPUTED_VALUE"""),"1415291873370693")</f>
        <v>1415291873370693</v>
      </c>
      <c r="E9" s="2" t="str">
        <f ca="1">IFERROR(__xludf.DUMMYFUNCTION("""COMPUTED_VALUE"""),"God")</f>
        <v>God</v>
      </c>
      <c r="F9" s="2">
        <f ca="1">IFERROR(__xludf.DUMMYFUNCTION("""COMPUTED_VALUE"""),1)</f>
        <v>1</v>
      </c>
      <c r="G9" s="14" t="str">
        <f ca="1">IFERROR(__xludf.DUMMYFUNCTION("""COMPUTED_VALUE"""),"1338417544318681129")</f>
        <v>1338417544318681129</v>
      </c>
      <c r="H9" s="17" t="e">
        <f t="shared" ca="1" si="0"/>
        <v>#VALUE!</v>
      </c>
    </row>
    <row r="10" spans="1:9" ht="15.75" customHeight="1" x14ac:dyDescent="0.35">
      <c r="A10" s="16">
        <f ca="1">IFERROR(__xludf.DUMMYFUNCTION("""COMPUTED_VALUE"""),45698)</f>
        <v>45698</v>
      </c>
      <c r="B10" s="2" t="str">
        <f ca="1">IFERROR(__xludf.DUMMYFUNCTION("""COMPUTED_VALUE"""),"07:38:11")</f>
        <v>07:38:11</v>
      </c>
      <c r="C10" s="2" t="str">
        <f ca="1">IFERROR(__xludf.DUMMYFUNCTION("""COMPUTED_VALUE"""),"natu")</f>
        <v>natu</v>
      </c>
      <c r="D10" s="14" t="str">
        <f ca="1">IFERROR(__xludf.DUMMYFUNCTION("""COMPUTED_VALUE"""),"3115518881118680")</f>
        <v>3115518881118680</v>
      </c>
      <c r="E10" s="2" t="str">
        <f ca="1">IFERROR(__xludf.DUMMYFUNCTION("""COMPUTED_VALUE"""),"God")</f>
        <v>God</v>
      </c>
      <c r="F10" s="2">
        <f ca="1">IFERROR(__xludf.DUMMYFUNCTION("""COMPUTED_VALUE"""),1)</f>
        <v>1</v>
      </c>
      <c r="G10" s="14" t="str">
        <f ca="1">IFERROR(__xludf.DUMMYFUNCTION("""COMPUTED_VALUE"""),"1338413694836801567")</f>
        <v>1338413694836801567</v>
      </c>
      <c r="H10" s="17" t="e">
        <f t="shared" ca="1" si="0"/>
        <v>#VALUE!</v>
      </c>
    </row>
    <row r="11" spans="1:9" ht="15.75" customHeight="1" x14ac:dyDescent="0.35">
      <c r="A11" s="16">
        <f ca="1">IFERROR(__xludf.DUMMYFUNCTION("""COMPUTED_VALUE"""),45698)</f>
        <v>45698</v>
      </c>
      <c r="B11" s="2" t="str">
        <f ca="1">IFERROR(__xludf.DUMMYFUNCTION("""COMPUTED_VALUE"""),"05:52:03")</f>
        <v>05:52:03</v>
      </c>
      <c r="C11" s="2" t="str">
        <f ca="1">IFERROR(__xludf.DUMMYFUNCTION("""COMPUTED_VALUE"""),"BallGp963")</f>
        <v>BallGp963</v>
      </c>
      <c r="D11" s="14" t="str">
        <f ca="1">IFERROR(__xludf.DUMMYFUNCTION("""COMPUTED_VALUE"""),"2227510949302963")</f>
        <v>2227510949302963</v>
      </c>
      <c r="E11" s="2" t="str">
        <f ca="1">IFERROR(__xludf.DUMMYFUNCTION("""COMPUTED_VALUE"""),"God")</f>
        <v>God</v>
      </c>
      <c r="F11" s="2">
        <f ca="1">IFERROR(__xludf.DUMMYFUNCTION("""COMPUTED_VALUE"""),1)</f>
        <v>1</v>
      </c>
      <c r="G11" s="14" t="str">
        <f ca="1">IFERROR(__xludf.DUMMYFUNCTION("""COMPUTED_VALUE"""),"1338386986934730784")</f>
        <v>1338386986934730784</v>
      </c>
      <c r="H11" s="17" t="e">
        <f t="shared" ca="1" si="0"/>
        <v>#VALUE!</v>
      </c>
    </row>
    <row r="12" spans="1:9" ht="15.75" customHeight="1" x14ac:dyDescent="0.35">
      <c r="A12" s="16">
        <f ca="1">IFERROR(__xludf.DUMMYFUNCTION("""COMPUTED_VALUE"""),45698)</f>
        <v>45698</v>
      </c>
      <c r="B12" s="2" t="str">
        <f ca="1">IFERROR(__xludf.DUMMYFUNCTION("""COMPUTED_VALUE"""),"05:37:40")</f>
        <v>05:37:40</v>
      </c>
      <c r="C12" s="2" t="str">
        <f ca="1">IFERROR(__xludf.DUMMYFUNCTION("""COMPUTED_VALUE"""),"BallGp555")</f>
        <v>BallGp555</v>
      </c>
      <c r="D12" s="14" t="str">
        <f ca="1">IFERROR(__xludf.DUMMYFUNCTION("""COMPUTED_VALUE"""),"8437291096909378")</f>
        <v>8437291096909378</v>
      </c>
      <c r="E12" s="2" t="str">
        <f ca="1">IFERROR(__xludf.DUMMYFUNCTION("""COMPUTED_VALUE"""),"God")</f>
        <v>God</v>
      </c>
      <c r="F12" s="2">
        <f ca="1">IFERROR(__xludf.DUMMYFUNCTION("""COMPUTED_VALUE"""),1)</f>
        <v>1</v>
      </c>
      <c r="G12" s="14" t="str">
        <f ca="1">IFERROR(__xludf.DUMMYFUNCTION("""COMPUTED_VALUE"""),"1338383364629069856")</f>
        <v>1338383364629069856</v>
      </c>
      <c r="H12" s="17" t="e">
        <f t="shared" ca="1" si="0"/>
        <v>#VALUE!</v>
      </c>
      <c r="I12" s="2" t="s">
        <v>7</v>
      </c>
    </row>
    <row r="13" spans="1:9" ht="15.75" customHeight="1" x14ac:dyDescent="0.35">
      <c r="A13" s="16">
        <f ca="1">IFERROR(__xludf.DUMMYFUNCTION("""COMPUTED_VALUE"""),45698)</f>
        <v>45698</v>
      </c>
      <c r="B13" s="2" t="str">
        <f ca="1">IFERROR(__xludf.DUMMYFUNCTION("""COMPUTED_VALUE"""),"05:13:32")</f>
        <v>05:13:32</v>
      </c>
      <c r="C13" s="2" t="str">
        <f ca="1">IFERROR(__xludf.DUMMYFUNCTION("""COMPUTED_VALUE"""),"BallGp169")</f>
        <v>BallGp169</v>
      </c>
      <c r="D13" s="14" t="str">
        <f ca="1">IFERROR(__xludf.DUMMYFUNCTION("""COMPUTED_VALUE"""),"7214718603861436")</f>
        <v>7214718603861436</v>
      </c>
      <c r="E13" s="2" t="str">
        <f ca="1">IFERROR(__xludf.DUMMYFUNCTION("""COMPUTED_VALUE"""),"God")</f>
        <v>God</v>
      </c>
      <c r="F13" s="2">
        <f ca="1">IFERROR(__xludf.DUMMYFUNCTION("""COMPUTED_VALUE"""),1)</f>
        <v>1</v>
      </c>
      <c r="G13" s="14" t="str">
        <f ca="1">IFERROR(__xludf.DUMMYFUNCTION("""COMPUTED_VALUE"""),"1338377294925926420")</f>
        <v>1338377294925926420</v>
      </c>
      <c r="H13" s="17" t="e">
        <f t="shared" ca="1" si="0"/>
        <v>#VALUE!</v>
      </c>
    </row>
    <row r="14" spans="1:9" ht="15.75" customHeight="1" x14ac:dyDescent="0.35">
      <c r="A14" s="16">
        <f ca="1">IFERROR(__xludf.DUMMYFUNCTION("""COMPUTED_VALUE"""),45698)</f>
        <v>45698</v>
      </c>
      <c r="B14" s="2" t="str">
        <f ca="1">IFERROR(__xludf.DUMMYFUNCTION("""COMPUTED_VALUE"""),"04:19:16")</f>
        <v>04:19:16</v>
      </c>
      <c r="C14" s="2" t="str">
        <f ca="1">IFERROR(__xludf.DUMMYFUNCTION("""COMPUTED_VALUE"""),"FantoGP497")</f>
        <v>FantoGP497</v>
      </c>
      <c r="D14" s="14" t="str">
        <f ca="1">IFERROR(__xludf.DUMMYFUNCTION("""COMPUTED_VALUE"""),"9803062802326892")</f>
        <v>9803062802326892</v>
      </c>
      <c r="E14" s="2" t="str">
        <f ca="1">IFERROR(__xludf.DUMMYFUNCTION("""COMPUTED_VALUE"""),"God")</f>
        <v>God</v>
      </c>
      <c r="F14" s="2">
        <f ca="1">IFERROR(__xludf.DUMMYFUNCTION("""COMPUTED_VALUE"""),2)</f>
        <v>2</v>
      </c>
      <c r="G14" s="14" t="str">
        <f ca="1">IFERROR(__xludf.DUMMYFUNCTION("""COMPUTED_VALUE"""),"1338363638133559377")</f>
        <v>1338363638133559377</v>
      </c>
      <c r="H14" s="17" t="e">
        <f t="shared" ca="1" si="0"/>
        <v>#VALUE!</v>
      </c>
    </row>
    <row r="15" spans="1:9" ht="15.75" customHeight="1" x14ac:dyDescent="0.35">
      <c r="A15" s="16">
        <f ca="1">IFERROR(__xludf.DUMMYFUNCTION("""COMPUTED_VALUE"""),45698)</f>
        <v>45698</v>
      </c>
      <c r="B15" s="2" t="str">
        <f ca="1">IFERROR(__xludf.DUMMYFUNCTION("""COMPUTED_VALUE"""),"03:36:02")</f>
        <v>03:36:02</v>
      </c>
      <c r="C15" s="2" t="str">
        <f ca="1">IFERROR(__xludf.DUMMYFUNCTION("""COMPUTED_VALUE"""),"BallGp198")</f>
        <v>BallGp198</v>
      </c>
      <c r="D15" s="14" t="str">
        <f ca="1">IFERROR(__xludf.DUMMYFUNCTION("""COMPUTED_VALUE"""),"3823397551881318")</f>
        <v>3823397551881318</v>
      </c>
      <c r="E15" s="2" t="str">
        <f ca="1">IFERROR(__xludf.DUMMYFUNCTION("""COMPUTED_VALUE"""),"God")</f>
        <v>God</v>
      </c>
      <c r="F15" s="2">
        <f ca="1">IFERROR(__xludf.DUMMYFUNCTION("""COMPUTED_VALUE"""),1)</f>
        <v>1</v>
      </c>
      <c r="G15" s="14" t="str">
        <f ca="1">IFERROR(__xludf.DUMMYFUNCTION("""COMPUTED_VALUE"""),"1338352755311513671")</f>
        <v>1338352755311513671</v>
      </c>
      <c r="H15" s="17" t="e">
        <f t="shared" ca="1" si="0"/>
        <v>#VALUE!</v>
      </c>
    </row>
    <row r="16" spans="1:9" ht="15.75" customHeight="1" x14ac:dyDescent="0.35">
      <c r="A16" s="16">
        <f ca="1">IFERROR(__xludf.DUMMYFUNCTION("""COMPUTED_VALUE"""),45698)</f>
        <v>45698</v>
      </c>
      <c r="B16" s="2" t="str">
        <f ca="1">IFERROR(__xludf.DUMMYFUNCTION("""COMPUTED_VALUE"""),"03:32:48")</f>
        <v>03:32:48</v>
      </c>
      <c r="C16" s="2" t="str">
        <f ca="1">IFERROR(__xludf.DUMMYFUNCTION("""COMPUTED_VALUE"""),"FantoGP665")</f>
        <v>FantoGP665</v>
      </c>
      <c r="D16" s="14" t="str">
        <f ca="1">IFERROR(__xludf.DUMMYFUNCTION("""COMPUTED_VALUE"""),"2751877456498516")</f>
        <v>2751877456498516</v>
      </c>
      <c r="E16" s="2" t="str">
        <f ca="1">IFERROR(__xludf.DUMMYFUNCTION("""COMPUTED_VALUE"""),"God")</f>
        <v>God</v>
      </c>
      <c r="F16" s="2">
        <f ca="1">IFERROR(__xludf.DUMMYFUNCTION("""COMPUTED_VALUE"""),1)</f>
        <v>1</v>
      </c>
      <c r="G16" s="14" t="str">
        <f ca="1">IFERROR(__xludf.DUMMYFUNCTION("""COMPUTED_VALUE"""),"1338351942077775875")</f>
        <v>1338351942077775875</v>
      </c>
      <c r="H16" s="17" t="e">
        <f t="shared" ca="1" si="0"/>
        <v>#VALUE!</v>
      </c>
    </row>
    <row r="17" spans="1:9" ht="15.75" customHeight="1" x14ac:dyDescent="0.35">
      <c r="A17" s="16">
        <f ca="1">IFERROR(__xludf.DUMMYFUNCTION("""COMPUTED_VALUE"""),45698)</f>
        <v>45698</v>
      </c>
      <c r="B17" s="2" t="str">
        <f ca="1">IFERROR(__xludf.DUMMYFUNCTION("""COMPUTED_VALUE"""),"02:09:29")</f>
        <v>02:09:29</v>
      </c>
      <c r="C17" s="2" t="str">
        <f ca="1">IFERROR(__xludf.DUMMYFUNCTION("""COMPUTED_VALUE"""),"REShonchkrow")</f>
        <v>REShonchkrow</v>
      </c>
      <c r="D17" s="14" t="str">
        <f ca="1">IFERROR(__xludf.DUMMYFUNCTION("""COMPUTED_VALUE"""),"2834069618896086")</f>
        <v>2834069618896086</v>
      </c>
      <c r="E17" s="2" t="str">
        <f ca="1">IFERROR(__xludf.DUMMYFUNCTION("""COMPUTED_VALUE"""),"God")</f>
        <v>God</v>
      </c>
      <c r="F17" s="2">
        <f ca="1">IFERROR(__xludf.DUMMYFUNCTION("""COMPUTED_VALUE"""),3)</f>
        <v>3</v>
      </c>
      <c r="G17" s="14" t="str">
        <f ca="1">IFERROR(__xludf.DUMMYFUNCTION("""COMPUTED_VALUE"""),"1338330977239306303")</f>
        <v>1338330977239306303</v>
      </c>
      <c r="H17" s="17" t="e">
        <f t="shared" ca="1" si="0"/>
        <v>#VALUE!</v>
      </c>
      <c r="I17" s="2" t="s">
        <v>7</v>
      </c>
    </row>
    <row r="18" spans="1:9" ht="15.75" customHeight="1" x14ac:dyDescent="0.35">
      <c r="A18" s="16">
        <f ca="1">IFERROR(__xludf.DUMMYFUNCTION("""COMPUTED_VALUE"""),45698)</f>
        <v>45698</v>
      </c>
      <c r="B18" s="2" t="str">
        <f ca="1">IFERROR(__xludf.DUMMYFUNCTION("""COMPUTED_VALUE"""),"01:56:29")</f>
        <v>01:56:29</v>
      </c>
      <c r="C18" s="2" t="str">
        <f ca="1">IFERROR(__xludf.DUMMYFUNCTION("""COMPUTED_VALUE"""),"FantoGP955")</f>
        <v>FantoGP955</v>
      </c>
      <c r="D18" s="14" t="str">
        <f ca="1">IFERROR(__xludf.DUMMYFUNCTION("""COMPUTED_VALUE"""),"2930154293719066")</f>
        <v>2930154293719066</v>
      </c>
      <c r="E18" s="2" t="str">
        <f ca="1">IFERROR(__xludf.DUMMYFUNCTION("""COMPUTED_VALUE"""),"God")</f>
        <v>God</v>
      </c>
      <c r="F18" s="2">
        <f ca="1">IFERROR(__xludf.DUMMYFUNCTION("""COMPUTED_VALUE"""),2)</f>
        <v>2</v>
      </c>
      <c r="G18" s="14" t="str">
        <f ca="1">IFERROR(__xludf.DUMMYFUNCTION("""COMPUTED_VALUE"""),"1338327704638062643")</f>
        <v>1338327704638062643</v>
      </c>
      <c r="H18" s="17" t="e">
        <f t="shared" ca="1" si="0"/>
        <v>#VALUE!</v>
      </c>
    </row>
    <row r="19" spans="1:9" ht="15.75" customHeight="1" x14ac:dyDescent="0.35">
      <c r="A19" s="16">
        <f ca="1">IFERROR(__xludf.DUMMYFUNCTION("""COMPUTED_VALUE"""),45698)</f>
        <v>45698</v>
      </c>
      <c r="B19" s="2" t="str">
        <f ca="1">IFERROR(__xludf.DUMMYFUNCTION("""COMPUTED_VALUE"""),"01:52:13")</f>
        <v>01:52:13</v>
      </c>
      <c r="C19" s="2" t="str">
        <f ca="1">IFERROR(__xludf.DUMMYFUNCTION("""COMPUTED_VALUE"""),"BallGp791")</f>
        <v>BallGp791</v>
      </c>
      <c r="D19" s="14" t="str">
        <f ca="1">IFERROR(__xludf.DUMMYFUNCTION("""COMPUTED_VALUE"""),"6008991334783743")</f>
        <v>6008991334783743</v>
      </c>
      <c r="E19" s="2" t="str">
        <f ca="1">IFERROR(__xludf.DUMMYFUNCTION("""COMPUTED_VALUE"""),"God")</f>
        <v>God</v>
      </c>
      <c r="F19" s="2">
        <f ca="1">IFERROR(__xludf.DUMMYFUNCTION("""COMPUTED_VALUE"""),2)</f>
        <v>2</v>
      </c>
      <c r="G19" s="14" t="str">
        <f ca="1">IFERROR(__xludf.DUMMYFUNCTION("""COMPUTED_VALUE"""),"1338326627926413313")</f>
        <v>1338326627926413313</v>
      </c>
      <c r="H19" s="17" t="e">
        <f t="shared" ca="1" si="0"/>
        <v>#VALUE!</v>
      </c>
    </row>
    <row r="20" spans="1:9" ht="15.75" customHeight="1" x14ac:dyDescent="0.35">
      <c r="A20" s="16">
        <f ca="1">IFERROR(__xludf.DUMMYFUNCTION("""COMPUTED_VALUE"""),45697)</f>
        <v>45697</v>
      </c>
      <c r="B20" s="2" t="str">
        <f ca="1">IFERROR(__xludf.DUMMYFUNCTION("""COMPUTED_VALUE"""),"22:28:35")</f>
        <v>22:28:35</v>
      </c>
      <c r="C20" s="2" t="str">
        <f ca="1">IFERROR(__xludf.DUMMYFUNCTION("""COMPUTED_VALUE"""),"KhasGP22")</f>
        <v>KhasGP22</v>
      </c>
      <c r="D20" s="14" t="str">
        <f ca="1">IFERROR(__xludf.DUMMYFUNCTION("""COMPUTED_VALUE"""),"1147382825149686")</f>
        <v>1147382825149686</v>
      </c>
      <c r="E20" s="2" t="str">
        <f ca="1">IFERROR(__xludf.DUMMYFUNCTION("""COMPUTED_VALUE"""),"God")</f>
        <v>God</v>
      </c>
      <c r="F20" s="2">
        <f ca="1">IFERROR(__xludf.DUMMYFUNCTION("""COMPUTED_VALUE"""),2)</f>
        <v>2</v>
      </c>
      <c r="G20" s="14" t="str">
        <f ca="1">IFERROR(__xludf.DUMMYFUNCTION("""COMPUTED_VALUE"""),"1338275382465531966")</f>
        <v>1338275382465531966</v>
      </c>
      <c r="H20" s="17" t="e">
        <f t="shared" ca="1" si="0"/>
        <v>#VALUE!</v>
      </c>
    </row>
    <row r="21" spans="1:9" ht="15.75" customHeight="1" x14ac:dyDescent="0.35">
      <c r="A21" s="16">
        <f ca="1">IFERROR(__xludf.DUMMYFUNCTION("""COMPUTED_VALUE"""),45697)</f>
        <v>45697</v>
      </c>
      <c r="B21" s="2" t="str">
        <f ca="1">IFERROR(__xludf.DUMMYFUNCTION("""COMPUTED_VALUE"""),"21:50:53")</f>
        <v>21:50:53</v>
      </c>
      <c r="C21" s="2" t="str">
        <f ca="1">IFERROR(__xludf.DUMMYFUNCTION("""COMPUTED_VALUE"""),"RESroaringmoon")</f>
        <v>RESroaringmoon</v>
      </c>
      <c r="D21" s="14" t="str">
        <f ca="1">IFERROR(__xludf.DUMMYFUNCTION("""COMPUTED_VALUE"""),"8252357784480075")</f>
        <v>8252357784480075</v>
      </c>
      <c r="E21" s="2" t="str">
        <f ca="1">IFERROR(__xludf.DUMMYFUNCTION("""COMPUTED_VALUE"""),"God")</f>
        <v>God</v>
      </c>
      <c r="F21" s="2">
        <f ca="1">IFERROR(__xludf.DUMMYFUNCTION("""COMPUTED_VALUE"""),2)</f>
        <v>2</v>
      </c>
      <c r="G21" s="14" t="str">
        <f ca="1">IFERROR(__xludf.DUMMYFUNCTION("""COMPUTED_VALUE"""),"1338265897986560010")</f>
        <v>1338265897986560010</v>
      </c>
      <c r="H21" s="17" t="e">
        <f t="shared" ca="1" si="0"/>
        <v>#VALUE!</v>
      </c>
      <c r="I21" s="2" t="s">
        <v>7</v>
      </c>
    </row>
    <row r="22" spans="1:9" ht="15.75" customHeight="1" x14ac:dyDescent="0.35">
      <c r="A22" s="16">
        <f ca="1">IFERROR(__xludf.DUMMYFUNCTION("""COMPUTED_VALUE"""),45697)</f>
        <v>45697</v>
      </c>
      <c r="B22" s="2" t="str">
        <f ca="1">IFERROR(__xludf.DUMMYFUNCTION("""COMPUTED_VALUE"""),"21:18:35")</f>
        <v>21:18:35</v>
      </c>
      <c r="C22" s="2" t="str">
        <f ca="1">IFERROR(__xludf.DUMMYFUNCTION("""COMPUTED_VALUE"""),"FantoGP219")</f>
        <v>FantoGP219</v>
      </c>
      <c r="D22" s="14" t="str">
        <f ca="1">IFERROR(__xludf.DUMMYFUNCTION("""COMPUTED_VALUE"""),"5103062300178829")</f>
        <v>5103062300178829</v>
      </c>
      <c r="E22" s="2" t="str">
        <f ca="1">IFERROR(__xludf.DUMMYFUNCTION("""COMPUTED_VALUE"""),"God")</f>
        <v>God</v>
      </c>
      <c r="F22" s="2">
        <f ca="1">IFERROR(__xludf.DUMMYFUNCTION("""COMPUTED_VALUE"""),2)</f>
        <v>2</v>
      </c>
      <c r="G22" s="14" t="str">
        <f ca="1">IFERROR(__xludf.DUMMYFUNCTION("""COMPUTED_VALUE"""),"1338257768825618523")</f>
        <v>1338257768825618523</v>
      </c>
      <c r="H22" s="17" t="e">
        <f t="shared" ca="1" si="0"/>
        <v>#VALUE!</v>
      </c>
    </row>
    <row r="23" spans="1:9" ht="15.75" customHeight="1" x14ac:dyDescent="0.35">
      <c r="A23" s="16">
        <f ca="1">IFERROR(__xludf.DUMMYFUNCTION("""COMPUTED_VALUE"""),45697)</f>
        <v>45697</v>
      </c>
      <c r="B23" s="2" t="str">
        <f ca="1">IFERROR(__xludf.DUMMYFUNCTION("""COMPUTED_VALUE"""),"19:39:10")</f>
        <v>19:39:10</v>
      </c>
      <c r="C23" s="2" t="str">
        <f ca="1">IFERROR(__xludf.DUMMYFUNCTION("""COMPUTED_VALUE"""),"F2shuppet")</f>
        <v>F2shuppet</v>
      </c>
      <c r="D23" s="14" t="str">
        <f ca="1">IFERROR(__xludf.DUMMYFUNCTION("""COMPUTED_VALUE"""),"3553170203385490")</f>
        <v>3553170203385490</v>
      </c>
      <c r="E23" s="2" t="str">
        <f ca="1">IFERROR(__xludf.DUMMYFUNCTION("""COMPUTED_VALUE"""),"God")</f>
        <v>God</v>
      </c>
      <c r="F23" s="2">
        <f ca="1">IFERROR(__xludf.DUMMYFUNCTION("""COMPUTED_VALUE"""),1)</f>
        <v>1</v>
      </c>
      <c r="G23" s="14" t="str">
        <f ca="1">IFERROR(__xludf.DUMMYFUNCTION("""COMPUTED_VALUE"""),"1338232750377013359")</f>
        <v>1338232750377013359</v>
      </c>
      <c r="H23" s="17" t="e">
        <f t="shared" ca="1" si="0"/>
        <v>#VALUE!</v>
      </c>
    </row>
    <row r="24" spans="1:9" ht="15.75" customHeight="1" x14ac:dyDescent="0.35">
      <c r="A24" s="16">
        <f ca="1">IFERROR(__xludf.DUMMYFUNCTION("""COMPUTED_VALUE"""),45697)</f>
        <v>45697</v>
      </c>
      <c r="B24" s="2" t="str">
        <f ca="1">IFERROR(__xludf.DUMMYFUNCTION("""COMPUTED_VALUE"""),"18:38:07")</f>
        <v>18:38:07</v>
      </c>
      <c r="C24" s="2" t="str">
        <f ca="1">IFERROR(__xludf.DUMMYFUNCTION("""COMPUTED_VALUE"""),"MIrayquaza")</f>
        <v>MIrayquaza</v>
      </c>
      <c r="D24" s="14" t="str">
        <f ca="1">IFERROR(__xludf.DUMMYFUNCTION("""COMPUTED_VALUE"""),"5325279403680978")</f>
        <v>5325279403680978</v>
      </c>
      <c r="E24" s="2" t="str">
        <f ca="1">IFERROR(__xludf.DUMMYFUNCTION("""COMPUTED_VALUE"""),"God")</f>
        <v>God</v>
      </c>
      <c r="F24" s="2">
        <f ca="1">IFERROR(__xludf.DUMMYFUNCTION("""COMPUTED_VALUE"""),3)</f>
        <v>3</v>
      </c>
      <c r="G24" s="14" t="str">
        <f ca="1">IFERROR(__xludf.DUMMYFUNCTION("""COMPUTED_VALUE"""),"1338217384745631867")</f>
        <v>1338217384745631867</v>
      </c>
      <c r="H24" s="17" t="e">
        <f t="shared" ca="1" si="0"/>
        <v>#VALUE!</v>
      </c>
    </row>
    <row r="25" spans="1:9" ht="15.75" customHeight="1" x14ac:dyDescent="0.35">
      <c r="A25" s="16">
        <f ca="1">IFERROR(__xludf.DUMMYFUNCTION("""COMPUTED_VALUE"""),45697)</f>
        <v>45697</v>
      </c>
      <c r="B25" s="2" t="str">
        <f ca="1">IFERROR(__xludf.DUMMYFUNCTION("""COMPUTED_VALUE"""),"17:44:40")</f>
        <v>17:44:40</v>
      </c>
      <c r="C25" s="2" t="str">
        <f ca="1">IFERROR(__xludf.DUMMYFUNCTION("""COMPUTED_VALUE"""),"RESbunnelby")</f>
        <v>RESbunnelby</v>
      </c>
      <c r="D25" s="14" t="str">
        <f ca="1">IFERROR(__xludf.DUMMYFUNCTION("""COMPUTED_VALUE"""),"6246002362121984")</f>
        <v>6246002362121984</v>
      </c>
      <c r="E25" s="2" t="str">
        <f ca="1">IFERROR(__xludf.DUMMYFUNCTION("""COMPUTED_VALUE"""),"God")</f>
        <v>God</v>
      </c>
      <c r="F25" s="2">
        <f ca="1">IFERROR(__xludf.DUMMYFUNCTION("""COMPUTED_VALUE"""),1)</f>
        <v>1</v>
      </c>
      <c r="G25" s="14" t="str">
        <f ca="1">IFERROR(__xludf.DUMMYFUNCTION("""COMPUTED_VALUE"""),"1338203935718248501")</f>
        <v>1338203935718248501</v>
      </c>
      <c r="H25" s="17" t="e">
        <f t="shared" ca="1" si="0"/>
        <v>#VALUE!</v>
      </c>
      <c r="I25" s="2" t="s">
        <v>8</v>
      </c>
    </row>
    <row r="26" spans="1:9" ht="15" x14ac:dyDescent="0.35">
      <c r="A26" s="16">
        <f ca="1">IFERROR(__xludf.DUMMYFUNCTION("""COMPUTED_VALUE"""),45697)</f>
        <v>45697</v>
      </c>
      <c r="B26" s="2" t="str">
        <f ca="1">IFERROR(__xludf.DUMMYFUNCTION("""COMPUTED_VALUE"""),"17:12:07")</f>
        <v>17:12:07</v>
      </c>
      <c r="C26" s="2" t="str">
        <f ca="1">IFERROR(__xludf.DUMMYFUNCTION("""COMPUTED_VALUE"""),"RESslaking")</f>
        <v>RESslaking</v>
      </c>
      <c r="D26" s="14" t="str">
        <f ca="1">IFERROR(__xludf.DUMMYFUNCTION("""COMPUTED_VALUE"""),"3800019440383703")</f>
        <v>3800019440383703</v>
      </c>
      <c r="E26" s="2" t="str">
        <f ca="1">IFERROR(__xludf.DUMMYFUNCTION("""COMPUTED_VALUE"""),"God")</f>
        <v>God</v>
      </c>
      <c r="F26" s="2">
        <f ca="1">IFERROR(__xludf.DUMMYFUNCTION("""COMPUTED_VALUE"""),3)</f>
        <v>3</v>
      </c>
      <c r="G26" s="14" t="str">
        <f ca="1">IFERROR(__xludf.DUMMYFUNCTION("""COMPUTED_VALUE"""),"1338195741000073226")</f>
        <v>1338195741000073226</v>
      </c>
      <c r="H26" s="17" t="e">
        <f t="shared" ca="1" si="0"/>
        <v>#VALUE!</v>
      </c>
    </row>
    <row r="27" spans="1:9" ht="15" x14ac:dyDescent="0.35">
      <c r="A27" s="16">
        <f ca="1">IFERROR(__xludf.DUMMYFUNCTION("""COMPUTED_VALUE"""),45697)</f>
        <v>45697</v>
      </c>
      <c r="B27" s="2" t="str">
        <f ca="1">IFERROR(__xludf.DUMMYFUNCTION("""COMPUTED_VALUE"""),"15:35:39")</f>
        <v>15:35:39</v>
      </c>
      <c r="C27" s="2" t="str">
        <f ca="1">IFERROR(__xludf.DUMMYFUNCTION("""COMPUTED_VALUE"""),"F2wimpod")</f>
        <v>F2wimpod</v>
      </c>
      <c r="D27" s="14" t="str">
        <f ca="1">IFERROR(__xludf.DUMMYFUNCTION("""COMPUTED_VALUE"""),"7309306163655354")</f>
        <v>7309306163655354</v>
      </c>
      <c r="E27" s="2" t="str">
        <f ca="1">IFERROR(__xludf.DUMMYFUNCTION("""COMPUTED_VALUE"""),"God")</f>
        <v>God</v>
      </c>
      <c r="F27" s="2">
        <f ca="1">IFERROR(__xludf.DUMMYFUNCTION("""COMPUTED_VALUE"""),3)</f>
        <v>3</v>
      </c>
      <c r="G27" s="14" t="str">
        <f ca="1">IFERROR(__xludf.DUMMYFUNCTION("""COMPUTED_VALUE"""),"1338171467501797447")</f>
        <v>1338171467501797447</v>
      </c>
      <c r="H27" s="17" t="e">
        <f t="shared" ca="1" si="0"/>
        <v>#VALUE!</v>
      </c>
    </row>
    <row r="28" spans="1:9" ht="15" x14ac:dyDescent="0.35">
      <c r="A28" s="16">
        <f ca="1">IFERROR(__xludf.DUMMYFUNCTION("""COMPUTED_VALUE"""),45697)</f>
        <v>45697</v>
      </c>
      <c r="B28" s="2" t="str">
        <f ca="1">IFERROR(__xludf.DUMMYFUNCTION("""COMPUTED_VALUE"""),"14:08:03")</f>
        <v>14:08:03</v>
      </c>
      <c r="C28" s="2" t="str">
        <f ca="1">IFERROR(__xludf.DUMMYFUNCTION("""COMPUTED_VALUE"""),"FantoGP699")</f>
        <v>FantoGP699</v>
      </c>
      <c r="D28" s="14" t="str">
        <f ca="1">IFERROR(__xludf.DUMMYFUNCTION("""COMPUTED_VALUE"""),"6616230395502902")</f>
        <v>6616230395502902</v>
      </c>
      <c r="E28" s="2" t="str">
        <f ca="1">IFERROR(__xludf.DUMMYFUNCTION("""COMPUTED_VALUE"""),"God")</f>
        <v>God</v>
      </c>
      <c r="F28" s="2">
        <f ca="1">IFERROR(__xludf.DUMMYFUNCTION("""COMPUTED_VALUE"""),1)</f>
        <v>1</v>
      </c>
      <c r="G28" s="14" t="str">
        <f ca="1">IFERROR(__xludf.DUMMYFUNCTION("""COMPUTED_VALUE"""),"1338149422244040714")</f>
        <v>1338149422244040714</v>
      </c>
      <c r="H28" s="17" t="e">
        <f t="shared" ca="1" si="0"/>
        <v>#VALUE!</v>
      </c>
    </row>
    <row r="29" spans="1:9" ht="15" x14ac:dyDescent="0.35">
      <c r="A29" s="16">
        <f ca="1">IFERROR(__xludf.DUMMYFUNCTION("""COMPUTED_VALUE"""),45697)</f>
        <v>45697</v>
      </c>
      <c r="B29" s="2" t="str">
        <f ca="1">IFERROR(__xludf.DUMMYFUNCTION("""COMPUTED_VALUE"""),"13:24:57")</f>
        <v>13:24:57</v>
      </c>
      <c r="C29" s="2" t="str">
        <f ca="1">IFERROR(__xludf.DUMMYFUNCTION("""COMPUTED_VALUE"""),"FantoGP015")</f>
        <v>FantoGP015</v>
      </c>
      <c r="D29" s="14" t="str">
        <f ca="1">IFERROR(__xludf.DUMMYFUNCTION("""COMPUTED_VALUE"""),"5739977839103933")</f>
        <v>5739977839103933</v>
      </c>
      <c r="E29" s="2" t="str">
        <f ca="1">IFERROR(__xludf.DUMMYFUNCTION("""COMPUTED_VALUE"""),"God")</f>
        <v>God</v>
      </c>
      <c r="F29" s="2">
        <f ca="1">IFERROR(__xludf.DUMMYFUNCTION("""COMPUTED_VALUE"""),2)</f>
        <v>2</v>
      </c>
      <c r="G29" s="14" t="str">
        <f ca="1">IFERROR(__xludf.DUMMYFUNCTION("""COMPUTED_VALUE"""),"1338138576012967936")</f>
        <v>1338138576012967936</v>
      </c>
      <c r="H29" s="17" t="e">
        <f t="shared" ca="1" si="0"/>
        <v>#VALUE!</v>
      </c>
    </row>
    <row r="30" spans="1:9" ht="15" x14ac:dyDescent="0.35">
      <c r="A30" s="16">
        <f ca="1">IFERROR(__xludf.DUMMYFUNCTION("""COMPUTED_VALUE"""),45697)</f>
        <v>45697</v>
      </c>
      <c r="B30" s="2" t="str">
        <f ca="1">IFERROR(__xludf.DUMMYFUNCTION("""COMPUTED_VALUE"""),"10:29:52")</f>
        <v>10:29:52</v>
      </c>
      <c r="C30" s="2" t="str">
        <f ca="1">IFERROR(__xludf.DUMMYFUNCTION("""COMPUTED_VALUE"""),"FantoGP674")</f>
        <v>FantoGP674</v>
      </c>
      <c r="D30" s="14" t="str">
        <f ca="1">IFERROR(__xludf.DUMMYFUNCTION("""COMPUTED_VALUE"""),"4305529200905203")</f>
        <v>4305529200905203</v>
      </c>
      <c r="E30" s="2" t="str">
        <f ca="1">IFERROR(__xludf.DUMMYFUNCTION("""COMPUTED_VALUE"""),"God")</f>
        <v>God</v>
      </c>
      <c r="F30" s="2">
        <f ca="1">IFERROR(__xludf.DUMMYFUNCTION("""COMPUTED_VALUE"""),1)</f>
        <v>1</v>
      </c>
      <c r="G30" s="14" t="str">
        <f ca="1">IFERROR(__xludf.DUMMYFUNCTION("""COMPUTED_VALUE"""),"1338094514182815776")</f>
        <v>1338094514182815776</v>
      </c>
      <c r="H30" s="17" t="e">
        <f t="shared" ca="1" si="0"/>
        <v>#VALUE!</v>
      </c>
    </row>
    <row r="31" spans="1:9" ht="15" x14ac:dyDescent="0.35">
      <c r="A31" s="16">
        <f ca="1">IFERROR(__xludf.DUMMYFUNCTION("""COMPUTED_VALUE"""),45697)</f>
        <v>45697</v>
      </c>
      <c r="B31" s="2" t="str">
        <f ca="1">IFERROR(__xludf.DUMMYFUNCTION("""COMPUTED_VALUE"""),"08:18:55")</f>
        <v>08:18:55</v>
      </c>
      <c r="C31" s="2" t="str">
        <f ca="1">IFERROR(__xludf.DUMMYFUNCTION("""COMPUTED_VALUE"""),"BallGp302")</f>
        <v>BallGp302</v>
      </c>
      <c r="D31" s="14" t="str">
        <f ca="1">IFERROR(__xludf.DUMMYFUNCTION("""COMPUTED_VALUE"""),"2858758519676155")</f>
        <v>2858758519676155</v>
      </c>
      <c r="E31" s="2" t="str">
        <f ca="1">IFERROR(__xludf.DUMMYFUNCTION("""COMPUTED_VALUE"""),"God")</f>
        <v>God</v>
      </c>
      <c r="F31" s="2">
        <f ca="1">IFERROR(__xludf.DUMMYFUNCTION("""COMPUTED_VALUE"""),1)</f>
        <v>1</v>
      </c>
      <c r="G31" s="14" t="str">
        <f ca="1">IFERROR(__xludf.DUMMYFUNCTION("""COMPUTED_VALUE"""),"1338061557355122730")</f>
        <v>1338061557355122730</v>
      </c>
      <c r="H31" s="17" t="e">
        <f t="shared" ca="1" si="0"/>
        <v>#VALUE!</v>
      </c>
    </row>
    <row r="32" spans="1:9" ht="15" x14ac:dyDescent="0.35">
      <c r="A32" s="16">
        <f ca="1">IFERROR(__xludf.DUMMYFUNCTION("""COMPUTED_VALUE"""),45697)</f>
        <v>45697</v>
      </c>
      <c r="B32" s="2" t="str">
        <f ca="1">IFERROR(__xludf.DUMMYFUNCTION("""COMPUTED_VALUE"""),"07:11:59")</f>
        <v>07:11:59</v>
      </c>
      <c r="C32" s="2" t="str">
        <f ca="1">IFERROR(__xludf.DUMMYFUNCTION("""COMPUTED_VALUE"""),"BallGp840")</f>
        <v>BallGp840</v>
      </c>
      <c r="D32" s="14" t="str">
        <f ca="1">IFERROR(__xludf.DUMMYFUNCTION("""COMPUTED_VALUE"""),"4582804036016439")</f>
        <v>4582804036016439</v>
      </c>
      <c r="E32" s="2" t="str">
        <f ca="1">IFERROR(__xludf.DUMMYFUNCTION("""COMPUTED_VALUE"""),"God")</f>
        <v>God</v>
      </c>
      <c r="F32" s="2">
        <f ca="1">IFERROR(__xludf.DUMMYFUNCTION("""COMPUTED_VALUE"""),3)</f>
        <v>3</v>
      </c>
      <c r="G32" s="14" t="str">
        <f ca="1">IFERROR(__xludf.DUMMYFUNCTION("""COMPUTED_VALUE"""),"1338044713961263154")</f>
        <v>1338044713961263154</v>
      </c>
      <c r="H32" s="17" t="e">
        <f t="shared" ca="1" si="0"/>
        <v>#VALUE!</v>
      </c>
    </row>
    <row r="33" spans="1:9" ht="15" x14ac:dyDescent="0.35">
      <c r="A33" s="16">
        <f ca="1">IFERROR(__xludf.DUMMYFUNCTION("""COMPUTED_VALUE"""),45697)</f>
        <v>45697</v>
      </c>
      <c r="B33" s="2" t="str">
        <f ca="1">IFERROR(__xludf.DUMMYFUNCTION("""COMPUTED_VALUE"""),"06:53:54")</f>
        <v>06:53:54</v>
      </c>
      <c r="C33" s="2" t="str">
        <f ca="1">IFERROR(__xludf.DUMMYFUNCTION("""COMPUTED_VALUE"""),"baltoy")</f>
        <v>baltoy</v>
      </c>
      <c r="D33" s="14" t="str">
        <f ca="1">IFERROR(__xludf.DUMMYFUNCTION("""COMPUTED_VALUE"""),"5859965237216412")</f>
        <v>5859965237216412</v>
      </c>
      <c r="E33" s="2" t="str">
        <f ca="1">IFERROR(__xludf.DUMMYFUNCTION("""COMPUTED_VALUE"""),"God")</f>
        <v>God</v>
      </c>
      <c r="F33" s="2">
        <f ca="1">IFERROR(__xludf.DUMMYFUNCTION("""COMPUTED_VALUE"""),3)</f>
        <v>3</v>
      </c>
      <c r="G33" s="14" t="str">
        <f ca="1">IFERROR(__xludf.DUMMYFUNCTION("""COMPUTED_VALUE"""),"1338040165179981846")</f>
        <v>1338040165179981846</v>
      </c>
      <c r="H33" s="17" t="e">
        <f t="shared" ca="1" si="0"/>
        <v>#VALUE!</v>
      </c>
    </row>
    <row r="34" spans="1:9" ht="15" x14ac:dyDescent="0.35">
      <c r="A34" s="16">
        <f ca="1">IFERROR(__xludf.DUMMYFUNCTION("""COMPUTED_VALUE"""),45697)</f>
        <v>45697</v>
      </c>
      <c r="B34" s="2" t="str">
        <f ca="1">IFERROR(__xludf.DUMMYFUNCTION("""COMPUTED_VALUE"""),"03:26:04")</f>
        <v>03:26:04</v>
      </c>
      <c r="C34" s="2" t="str">
        <f ca="1">IFERROR(__xludf.DUMMYFUNCTION("""COMPUTED_VALUE"""),"MIroserade")</f>
        <v>MIroserade</v>
      </c>
      <c r="D34" s="14" t="str">
        <f ca="1">IFERROR(__xludf.DUMMYFUNCTION("""COMPUTED_VALUE"""),"1976928828490661")</f>
        <v>1976928828490661</v>
      </c>
      <c r="E34" s="2" t="str">
        <f ca="1">IFERROR(__xludf.DUMMYFUNCTION("""COMPUTED_VALUE"""),"God")</f>
        <v>God</v>
      </c>
      <c r="F34" s="2">
        <f ca="1">IFERROR(__xludf.DUMMYFUNCTION("""COMPUTED_VALUE"""),1)</f>
        <v>1</v>
      </c>
      <c r="G34" s="14" t="str">
        <f ca="1">IFERROR(__xludf.DUMMYFUNCTION("""COMPUTED_VALUE"""),"1337987861244547193")</f>
        <v>1337987861244547193</v>
      </c>
      <c r="H34" s="17" t="e">
        <f t="shared" ca="1" si="0"/>
        <v>#VALUE!</v>
      </c>
    </row>
    <row r="35" spans="1:9" ht="15" x14ac:dyDescent="0.35">
      <c r="A35" s="16">
        <f ca="1">IFERROR(__xludf.DUMMYFUNCTION("""COMPUTED_VALUE"""),45697)</f>
        <v>45697</v>
      </c>
      <c r="B35" s="2" t="str">
        <f ca="1">IFERROR(__xludf.DUMMYFUNCTION("""COMPUTED_VALUE"""),"01:27:32")</f>
        <v>01:27:32</v>
      </c>
      <c r="C35" s="2" t="str">
        <f ca="1">IFERROR(__xludf.DUMMYFUNCTION("""COMPUTED_VALUE"""),"FantoGP108")</f>
        <v>FantoGP108</v>
      </c>
      <c r="D35" s="14" t="str">
        <f ca="1">IFERROR(__xludf.DUMMYFUNCTION("""COMPUTED_VALUE"""),"9099376202488051")</f>
        <v>9099376202488051</v>
      </c>
      <c r="E35" s="2" t="str">
        <f ca="1">IFERROR(__xludf.DUMMYFUNCTION("""COMPUTED_VALUE"""),"God")</f>
        <v>God</v>
      </c>
      <c r="F35" s="2">
        <f ca="1">IFERROR(__xludf.DUMMYFUNCTION("""COMPUTED_VALUE"""),2)</f>
        <v>2</v>
      </c>
      <c r="G35" s="14" t="str">
        <f ca="1">IFERROR(__xludf.DUMMYFUNCTION("""COMPUTED_VALUE"""),"1337958030326890568")</f>
        <v>1337958030326890568</v>
      </c>
      <c r="H35" s="17" t="e">
        <f t="shared" ca="1" si="0"/>
        <v>#VALUE!</v>
      </c>
    </row>
    <row r="36" spans="1:9" ht="15" x14ac:dyDescent="0.35">
      <c r="A36" s="16">
        <f ca="1">IFERROR(__xludf.DUMMYFUNCTION("""COMPUTED_VALUE"""),45697)</f>
        <v>45697</v>
      </c>
      <c r="B36" s="2" t="str">
        <f ca="1">IFERROR(__xludf.DUMMYFUNCTION("""COMPUTED_VALUE"""),"01:08:52")</f>
        <v>01:08:52</v>
      </c>
      <c r="C36" s="2" t="str">
        <f ca="1">IFERROR(__xludf.DUMMYFUNCTION("""COMPUTED_VALUE"""),"KhasGP17")</f>
        <v>KhasGP17</v>
      </c>
      <c r="D36" s="14" t="str">
        <f ca="1">IFERROR(__xludf.DUMMYFUNCTION("""COMPUTED_VALUE"""),"1779106630727934")</f>
        <v>1779106630727934</v>
      </c>
      <c r="E36" s="2" t="str">
        <f ca="1">IFERROR(__xludf.DUMMYFUNCTION("""COMPUTED_VALUE"""),"God")</f>
        <v>God</v>
      </c>
      <c r="F36" s="2">
        <f ca="1">IFERROR(__xludf.DUMMYFUNCTION("""COMPUTED_VALUE"""),3)</f>
        <v>3</v>
      </c>
      <c r="G36" s="14" t="str">
        <f ca="1">IFERROR(__xludf.DUMMYFUNCTION("""COMPUTED_VALUE"""),"1337953331011780688")</f>
        <v>1337953331011780688</v>
      </c>
      <c r="H36" s="17" t="e">
        <f t="shared" ca="1" si="0"/>
        <v>#VALUE!</v>
      </c>
    </row>
    <row r="37" spans="1:9" ht="15" x14ac:dyDescent="0.35">
      <c r="A37" s="16">
        <f ca="1">IFERROR(__xludf.DUMMYFUNCTION("""COMPUTED_VALUE"""),45697)</f>
        <v>45697</v>
      </c>
      <c r="B37" s="2" t="str">
        <f ca="1">IFERROR(__xludf.DUMMYFUNCTION("""COMPUTED_VALUE"""),"01:05:27")</f>
        <v>01:05:27</v>
      </c>
      <c r="C37" s="2" t="str">
        <f ca="1">IFERROR(__xludf.DUMMYFUNCTION("""COMPUTED_VALUE"""),"BallGp287")</f>
        <v>BallGp287</v>
      </c>
      <c r="D37" s="14" t="str">
        <f ca="1">IFERROR(__xludf.DUMMYFUNCTION("""COMPUTED_VALUE"""),"7912160314370622")</f>
        <v>7912160314370622</v>
      </c>
      <c r="E37" s="2" t="str">
        <f ca="1">IFERROR(__xludf.DUMMYFUNCTION("""COMPUTED_VALUE"""),"God")</f>
        <v>God</v>
      </c>
      <c r="F37" s="2">
        <f ca="1">IFERROR(__xludf.DUMMYFUNCTION("""COMPUTED_VALUE"""),1)</f>
        <v>1</v>
      </c>
      <c r="G37" s="14" t="str">
        <f ca="1">IFERROR(__xludf.DUMMYFUNCTION("""COMPUTED_VALUE"""),"1337952473985581146")</f>
        <v>1337952473985581146</v>
      </c>
      <c r="H37" s="17" t="e">
        <f t="shared" ca="1" si="0"/>
        <v>#VALUE!</v>
      </c>
      <c r="I37" s="2" t="s">
        <v>7</v>
      </c>
    </row>
    <row r="38" spans="1:9" ht="15" x14ac:dyDescent="0.35">
      <c r="A38" s="16">
        <f ca="1">IFERROR(__xludf.DUMMYFUNCTION("""COMPUTED_VALUE"""),45697)</f>
        <v>45697</v>
      </c>
      <c r="B38" s="2" t="str">
        <f ca="1">IFERROR(__xludf.DUMMYFUNCTION("""COMPUTED_VALUE"""),"00:52:44")</f>
        <v>00:52:44</v>
      </c>
      <c r="C38" s="2" t="str">
        <f ca="1">IFERROR(__xludf.DUMMYFUNCTION("""COMPUTED_VALUE"""),"fezandipiti")</f>
        <v>fezandipiti</v>
      </c>
      <c r="D38" s="14" t="str">
        <f ca="1">IFERROR(__xludf.DUMMYFUNCTION("""COMPUTED_VALUE"""),"0682587932474097")</f>
        <v>0682587932474097</v>
      </c>
      <c r="E38" s="2" t="str">
        <f ca="1">IFERROR(__xludf.DUMMYFUNCTION("""COMPUTED_VALUE"""),"God")</f>
        <v>God</v>
      </c>
      <c r="F38" s="2">
        <f ca="1">IFERROR(__xludf.DUMMYFUNCTION("""COMPUTED_VALUE"""),3)</f>
        <v>3</v>
      </c>
      <c r="G38" s="14" t="str">
        <f ca="1">IFERROR(__xludf.DUMMYFUNCTION("""COMPUTED_VALUE"""),"1337949274603913350")</f>
        <v>1337949274603913350</v>
      </c>
      <c r="H38" s="17" t="e">
        <f t="shared" ca="1" si="0"/>
        <v>#VALUE!</v>
      </c>
    </row>
    <row r="39" spans="1:9" ht="15" x14ac:dyDescent="0.35">
      <c r="A39" s="16">
        <f ca="1">IFERROR(__xludf.DUMMYFUNCTION("""COMPUTED_VALUE"""),45696)</f>
        <v>45696</v>
      </c>
      <c r="B39" s="2" t="str">
        <f ca="1">IFERROR(__xludf.DUMMYFUNCTION("""COMPUTED_VALUE"""),"23:52:11")</f>
        <v>23:52:11</v>
      </c>
      <c r="C39" s="2" t="str">
        <f ca="1">IFERROR(__xludf.DUMMYFUNCTION("""COMPUTED_VALUE"""),"BallGp93")</f>
        <v>BallGp93</v>
      </c>
      <c r="D39" s="14" t="str">
        <f ca="1">IFERROR(__xludf.DUMMYFUNCTION("""COMPUTED_VALUE"""),"8824570813066328")</f>
        <v>8824570813066328</v>
      </c>
      <c r="E39" s="2" t="str">
        <f ca="1">IFERROR(__xludf.DUMMYFUNCTION("""COMPUTED_VALUE"""),"God")</f>
        <v>God</v>
      </c>
      <c r="F39" s="2">
        <f ca="1">IFERROR(__xludf.DUMMYFUNCTION("""COMPUTED_VALUE"""),1)</f>
        <v>1</v>
      </c>
      <c r="G39" s="14" t="str">
        <f ca="1">IFERROR(__xludf.DUMMYFUNCTION("""COMPUTED_VALUE"""),"1337934034700992555")</f>
        <v>1337934034700992555</v>
      </c>
      <c r="H39" s="17" t="e">
        <f t="shared" ca="1" si="0"/>
        <v>#VALUE!</v>
      </c>
    </row>
    <row r="40" spans="1:9" ht="15" x14ac:dyDescent="0.35">
      <c r="A40" s="16">
        <f ca="1">IFERROR(__xludf.DUMMYFUNCTION("""COMPUTED_VALUE"""),45696)</f>
        <v>45696</v>
      </c>
      <c r="B40" s="2" t="str">
        <f ca="1">IFERROR(__xludf.DUMMYFUNCTION("""COMPUTED_VALUE"""),"20:20:12")</f>
        <v>20:20:12</v>
      </c>
      <c r="C40" s="2" t="str">
        <f ca="1">IFERROR(__xludf.DUMMYFUNCTION("""COMPUTED_VALUE"""),"zzfroakie")</f>
        <v>zzfroakie</v>
      </c>
      <c r="D40" s="14" t="str">
        <f ca="1">IFERROR(__xludf.DUMMYFUNCTION("""COMPUTED_VALUE"""),"9797411354404319")</f>
        <v>9797411354404319</v>
      </c>
      <c r="E40" s="2" t="str">
        <f ca="1">IFERROR(__xludf.DUMMYFUNCTION("""COMPUTED_VALUE"""),"God")</f>
        <v>God</v>
      </c>
      <c r="F40" s="2">
        <f ca="1">IFERROR(__xludf.DUMMYFUNCTION("""COMPUTED_VALUE"""),2)</f>
        <v>2</v>
      </c>
      <c r="G40" s="14" t="str">
        <f ca="1">IFERROR(__xludf.DUMMYFUNCTION("""COMPUTED_VALUE"""),"1337880688275488881")</f>
        <v>1337880688275488881</v>
      </c>
      <c r="H40" s="17" t="e">
        <f t="shared" ca="1" si="0"/>
        <v>#VALUE!</v>
      </c>
    </row>
    <row r="41" spans="1:9" ht="15" x14ac:dyDescent="0.35">
      <c r="A41" s="16">
        <f ca="1">IFERROR(__xludf.DUMMYFUNCTION("""COMPUTED_VALUE"""),45696)</f>
        <v>45696</v>
      </c>
      <c r="B41" s="2" t="str">
        <f ca="1">IFERROR(__xludf.DUMMYFUNCTION("""COMPUTED_VALUE"""),"19:43:38")</f>
        <v>19:43:38</v>
      </c>
      <c r="C41" s="2" t="str">
        <f ca="1">IFERROR(__xludf.DUMMYFUNCTION("""COMPUTED_VALUE"""),"BallGp649")</f>
        <v>BallGp649</v>
      </c>
      <c r="D41" s="14" t="str">
        <f ca="1">IFERROR(__xludf.DUMMYFUNCTION("""COMPUTED_VALUE"""),"9129287371982075")</f>
        <v>9129287371982075</v>
      </c>
      <c r="E41" s="2" t="str">
        <f ca="1">IFERROR(__xludf.DUMMYFUNCTION("""COMPUTED_VALUE"""),"God")</f>
        <v>God</v>
      </c>
      <c r="F41" s="2">
        <f ca="1">IFERROR(__xludf.DUMMYFUNCTION("""COMPUTED_VALUE"""),2)</f>
        <v>2</v>
      </c>
      <c r="G41" s="14" t="str">
        <f ca="1">IFERROR(__xludf.DUMMYFUNCTION("""COMPUTED_VALUE"""),"1337871483866972280")</f>
        <v>1337871483866972280</v>
      </c>
      <c r="H41" s="17" t="e">
        <f t="shared" ca="1" si="0"/>
        <v>#VALUE!</v>
      </c>
    </row>
    <row r="42" spans="1:9" ht="15" x14ac:dyDescent="0.35">
      <c r="A42" s="16">
        <f ca="1">IFERROR(__xludf.DUMMYFUNCTION("""COMPUTED_VALUE"""),45696)</f>
        <v>45696</v>
      </c>
      <c r="B42" s="2" t="str">
        <f ca="1">IFERROR(__xludf.DUMMYFUNCTION("""COMPUTED_VALUE"""),"16:51:10")</f>
        <v>16:51:10</v>
      </c>
      <c r="C42" s="2" t="str">
        <f ca="1">IFERROR(__xludf.DUMMYFUNCTION("""COMPUTED_VALUE"""),"KhasGP18")</f>
        <v>KhasGP18</v>
      </c>
      <c r="D42" s="14" t="str">
        <f ca="1">IFERROR(__xludf.DUMMYFUNCTION("""COMPUTED_VALUE"""),"7242828712871047")</f>
        <v>7242828712871047</v>
      </c>
      <c r="E42" s="2" t="str">
        <f ca="1">IFERROR(__xludf.DUMMYFUNCTION("""COMPUTED_VALUE"""),"God")</f>
        <v>God</v>
      </c>
      <c r="F42" s="2">
        <f ca="1">IFERROR(__xludf.DUMMYFUNCTION("""COMPUTED_VALUE"""),3)</f>
        <v>3</v>
      </c>
      <c r="G42" s="14" t="str">
        <f ca="1">IFERROR(__xludf.DUMMYFUNCTION("""COMPUTED_VALUE"""),"1337828082807210090")</f>
        <v>1337828082807210090</v>
      </c>
      <c r="H42" s="17" t="e">
        <f t="shared" ca="1" si="0"/>
        <v>#VALUE!</v>
      </c>
    </row>
    <row r="43" spans="1:9" ht="15" x14ac:dyDescent="0.35">
      <c r="A43" s="16">
        <f ca="1">IFERROR(__xludf.DUMMYFUNCTION("""COMPUTED_VALUE"""),45696)</f>
        <v>45696</v>
      </c>
      <c r="B43" s="2" t="str">
        <f ca="1">IFERROR(__xludf.DUMMYFUNCTION("""COMPUTED_VALUE"""),"15:20:44")</f>
        <v>15:20:44</v>
      </c>
      <c r="C43" s="2" t="str">
        <f ca="1">IFERROR(__xludf.DUMMYFUNCTION("""COMPUTED_VALUE"""),"zztreecko")</f>
        <v>zztreecko</v>
      </c>
      <c r="D43" s="14" t="str">
        <f ca="1">IFERROR(__xludf.DUMMYFUNCTION("""COMPUTED_VALUE"""),"7578582058279309")</f>
        <v>7578582058279309</v>
      </c>
      <c r="E43" s="2" t="str">
        <f ca="1">IFERROR(__xludf.DUMMYFUNCTION("""COMPUTED_VALUE"""),"God")</f>
        <v>God</v>
      </c>
      <c r="F43" s="2">
        <f ca="1">IFERROR(__xludf.DUMMYFUNCTION("""COMPUTED_VALUE"""),3)</f>
        <v>3</v>
      </c>
      <c r="G43" s="14" t="str">
        <f ca="1">IFERROR(__xludf.DUMMYFUNCTION("""COMPUTED_VALUE"""),"1337805322810556487")</f>
        <v>1337805322810556487</v>
      </c>
      <c r="H43" s="17" t="e">
        <f t="shared" ca="1" si="0"/>
        <v>#VALUE!</v>
      </c>
    </row>
    <row r="44" spans="1:9" ht="15" x14ac:dyDescent="0.35">
      <c r="A44" s="16">
        <f ca="1">IFERROR(__xludf.DUMMYFUNCTION("""COMPUTED_VALUE"""),45696)</f>
        <v>45696</v>
      </c>
      <c r="B44" s="2" t="str">
        <f ca="1">IFERROR(__xludf.DUMMYFUNCTION("""COMPUTED_VALUE"""),"13:46:58")</f>
        <v>13:46:58</v>
      </c>
      <c r="C44" s="2" t="str">
        <f ca="1">IFERROR(__xludf.DUMMYFUNCTION("""COMPUTED_VALUE"""),"KhasGP6")</f>
        <v>KhasGP6</v>
      </c>
      <c r="D44" s="14" t="str">
        <f ca="1">IFERROR(__xludf.DUMMYFUNCTION("""COMPUTED_VALUE"""),"0747600313180011")</f>
        <v>0747600313180011</v>
      </c>
      <c r="E44" s="2" t="str">
        <f ca="1">IFERROR(__xludf.DUMMYFUNCTION("""COMPUTED_VALUE"""),"God")</f>
        <v>God</v>
      </c>
      <c r="F44" s="2">
        <f ca="1">IFERROR(__xludf.DUMMYFUNCTION("""COMPUTED_VALUE"""),2)</f>
        <v>2</v>
      </c>
      <c r="G44" s="14" t="str">
        <f ca="1">IFERROR(__xludf.DUMMYFUNCTION("""COMPUTED_VALUE"""),"1337781725081767998")</f>
        <v>1337781725081767998</v>
      </c>
      <c r="H44" s="17" t="e">
        <f t="shared" ca="1" si="0"/>
        <v>#VALUE!</v>
      </c>
    </row>
    <row r="45" spans="1:9" ht="15" x14ac:dyDescent="0.35">
      <c r="A45" s="16">
        <f ca="1">IFERROR(__xludf.DUMMYFUNCTION("""COMPUTED_VALUE"""),45696)</f>
        <v>45696</v>
      </c>
      <c r="B45" s="2" t="str">
        <f ca="1">IFERROR(__xludf.DUMMYFUNCTION("""COMPUTED_VALUE"""),"13:31:24")</f>
        <v>13:31:24</v>
      </c>
      <c r="C45" s="2" t="str">
        <f ca="1">IFERROR(__xludf.DUMMYFUNCTION("""COMPUTED_VALUE"""),"F1keldeo")</f>
        <v>F1keldeo</v>
      </c>
      <c r="D45" s="14" t="str">
        <f ca="1">IFERROR(__xludf.DUMMYFUNCTION("""COMPUTED_VALUE"""),"0108824414193147")</f>
        <v>0108824414193147</v>
      </c>
      <c r="E45" s="2" t="str">
        <f ca="1">IFERROR(__xludf.DUMMYFUNCTION("""COMPUTED_VALUE"""),"God")</f>
        <v>God</v>
      </c>
      <c r="F45" s="2">
        <f ca="1">IFERROR(__xludf.DUMMYFUNCTION("""COMPUTED_VALUE"""),3)</f>
        <v>3</v>
      </c>
      <c r="G45" s="14" t="str">
        <f ca="1">IFERROR(__xludf.DUMMYFUNCTION("""COMPUTED_VALUE"""),"1337777809917218878")</f>
        <v>1337777809917218878</v>
      </c>
      <c r="H45" s="17" t="e">
        <f t="shared" ca="1" si="0"/>
        <v>#VALUE!</v>
      </c>
    </row>
    <row r="46" spans="1:9" ht="15" x14ac:dyDescent="0.35">
      <c r="A46" s="16">
        <f ca="1">IFERROR(__xludf.DUMMYFUNCTION("""COMPUTED_VALUE"""),45696)</f>
        <v>45696</v>
      </c>
      <c r="B46" s="2" t="str">
        <f ca="1">IFERROR(__xludf.DUMMYFUNCTION("""COMPUTED_VALUE"""),"11:06:58")</f>
        <v>11:06:58</v>
      </c>
      <c r="C46" s="2" t="str">
        <f ca="1">IFERROR(__xludf.DUMMYFUNCTION("""COMPUTED_VALUE"""),"BCmaushold")</f>
        <v>BCmaushold</v>
      </c>
      <c r="D46" s="14" t="str">
        <f ca="1">IFERROR(__xludf.DUMMYFUNCTION("""COMPUTED_VALUE"""),"1203262344040036")</f>
        <v>1203262344040036</v>
      </c>
      <c r="E46" s="2" t="str">
        <f ca="1">IFERROR(__xludf.DUMMYFUNCTION("""COMPUTED_VALUE"""),"God")</f>
        <v>God</v>
      </c>
      <c r="F46" s="2">
        <f ca="1">IFERROR(__xludf.DUMMYFUNCTION("""COMPUTED_VALUE"""),3)</f>
        <v>3</v>
      </c>
      <c r="G46" s="14" t="str">
        <f ca="1">IFERROR(__xludf.DUMMYFUNCTION("""COMPUTED_VALUE"""),"1337741461570977842")</f>
        <v>1337741461570977842</v>
      </c>
      <c r="H46" s="17" t="e">
        <f t="shared" ca="1" si="0"/>
        <v>#VALUE!</v>
      </c>
    </row>
    <row r="47" spans="1:9" ht="15" x14ac:dyDescent="0.35">
      <c r="A47" s="16">
        <f ca="1">IFERROR(__xludf.DUMMYFUNCTION("""COMPUTED_VALUE"""),45696)</f>
        <v>45696</v>
      </c>
      <c r="B47" s="2" t="str">
        <f ca="1">IFERROR(__xludf.DUMMYFUNCTION("""COMPUTED_VALUE"""),"10:00:32")</f>
        <v>10:00:32</v>
      </c>
      <c r="C47" s="2" t="str">
        <f ca="1">IFERROR(__xludf.DUMMYFUNCTION("""COMPUTED_VALUE"""),"MIlucario")</f>
        <v>MIlucario</v>
      </c>
      <c r="D47" s="14" t="str">
        <f ca="1">IFERROR(__xludf.DUMMYFUNCTION("""COMPUTED_VALUE"""),"1428387149504621")</f>
        <v>1428387149504621</v>
      </c>
      <c r="E47" s="2" t="str">
        <f ca="1">IFERROR(__xludf.DUMMYFUNCTION("""COMPUTED_VALUE"""),"God")</f>
        <v>God</v>
      </c>
      <c r="F47" s="2">
        <f ca="1">IFERROR(__xludf.DUMMYFUNCTION("""COMPUTED_VALUE"""),3)</f>
        <v>3</v>
      </c>
      <c r="G47" s="14" t="str">
        <f ca="1">IFERROR(__xludf.DUMMYFUNCTION("""COMPUTED_VALUE"""),"1337724741238394880")</f>
        <v>1337724741238394880</v>
      </c>
      <c r="H47" s="17" t="e">
        <f t="shared" ca="1" si="0"/>
        <v>#VALUE!</v>
      </c>
    </row>
    <row r="48" spans="1:9" ht="15" x14ac:dyDescent="0.35">
      <c r="A48" s="16">
        <f ca="1">IFERROR(__xludf.DUMMYFUNCTION("""COMPUTED_VALUE"""),45696)</f>
        <v>45696</v>
      </c>
      <c r="B48" s="2" t="str">
        <f ca="1">IFERROR(__xludf.DUMMYFUNCTION("""COMPUTED_VALUE"""),"08:40:44")</f>
        <v>08:40:44</v>
      </c>
      <c r="C48" s="2" t="str">
        <f ca="1">IFERROR(__xludf.DUMMYFUNCTION("""COMPUTED_VALUE"""),"KhasGP28")</f>
        <v>KhasGP28</v>
      </c>
      <c r="D48" s="14" t="str">
        <f ca="1">IFERROR(__xludf.DUMMYFUNCTION("""COMPUTED_VALUE"""),"9439387437775580")</f>
        <v>9439387437775580</v>
      </c>
      <c r="E48" s="2" t="str">
        <f ca="1">IFERROR(__xludf.DUMMYFUNCTION("""COMPUTED_VALUE"""),"God")</f>
        <v>God</v>
      </c>
      <c r="F48" s="2">
        <f ca="1">IFERROR(__xludf.DUMMYFUNCTION("""COMPUTED_VALUE"""),3)</f>
        <v>3</v>
      </c>
      <c r="G48" s="14" t="str">
        <f ca="1">IFERROR(__xludf.DUMMYFUNCTION("""COMPUTED_VALUE"""),"1337704659858493461")</f>
        <v>1337704659858493461</v>
      </c>
      <c r="H48" s="17" t="e">
        <f t="shared" ca="1" si="0"/>
        <v>#VALUE!</v>
      </c>
    </row>
    <row r="49" spans="1:8" ht="15" x14ac:dyDescent="0.35">
      <c r="A49" s="16">
        <f ca="1">IFERROR(__xludf.DUMMYFUNCTION("""COMPUTED_VALUE"""),45696)</f>
        <v>45696</v>
      </c>
      <c r="B49" s="2" t="str">
        <f ca="1">IFERROR(__xludf.DUMMYFUNCTION("""COMPUTED_VALUE"""),"08:36:36")</f>
        <v>08:36:36</v>
      </c>
      <c r="C49" s="2" t="str">
        <f ca="1">IFERROR(__xludf.DUMMYFUNCTION("""COMPUTED_VALUE"""),"MIwal")</f>
        <v>MIwal</v>
      </c>
      <c r="D49" s="14" t="str">
        <f ca="1">IFERROR(__xludf.DUMMYFUNCTION("""COMPUTED_VALUE"""),"0221103598429353")</f>
        <v>0221103598429353</v>
      </c>
      <c r="E49" s="2" t="str">
        <f ca="1">IFERROR(__xludf.DUMMYFUNCTION("""COMPUTED_VALUE"""),"God")</f>
        <v>God</v>
      </c>
      <c r="F49" s="2">
        <f ca="1">IFERROR(__xludf.DUMMYFUNCTION("""COMPUTED_VALUE"""),2)</f>
        <v>2</v>
      </c>
      <c r="G49" s="14" t="str">
        <f ca="1">IFERROR(__xludf.DUMMYFUNCTION("""COMPUTED_VALUE"""),"1337703622150062141")</f>
        <v>1337703622150062141</v>
      </c>
      <c r="H49" s="17" t="e">
        <f t="shared" ca="1" si="0"/>
        <v>#VALUE!</v>
      </c>
    </row>
    <row r="50" spans="1:8" ht="15" x14ac:dyDescent="0.35">
      <c r="A50" s="16">
        <f ca="1">IFERROR(__xludf.DUMMYFUNCTION("""COMPUTED_VALUE"""),45696)</f>
        <v>45696</v>
      </c>
      <c r="B50" s="2" t="str">
        <f ca="1">IFERROR(__xludf.DUMMYFUNCTION("""COMPUTED_VALUE"""),"08:21:28")</f>
        <v>08:21:28</v>
      </c>
      <c r="C50" s="2" t="str">
        <f ca="1">IFERROR(__xludf.DUMMYFUNCTION("""COMPUTED_VALUE"""),"BCeevee")</f>
        <v>BCeevee</v>
      </c>
      <c r="D50" s="14" t="str">
        <f ca="1">IFERROR(__xludf.DUMMYFUNCTION("""COMPUTED_VALUE"""),"6092242531711701")</f>
        <v>6092242531711701</v>
      </c>
      <c r="E50" s="2" t="str">
        <f ca="1">IFERROR(__xludf.DUMMYFUNCTION("""COMPUTED_VALUE"""),"God")</f>
        <v>God</v>
      </c>
      <c r="F50" s="2">
        <f ca="1">IFERROR(__xludf.DUMMYFUNCTION("""COMPUTED_VALUE"""),1)</f>
        <v>1</v>
      </c>
      <c r="G50" s="14" t="str">
        <f ca="1">IFERROR(__xludf.DUMMYFUNCTION("""COMPUTED_VALUE"""),"1337699810643283979")</f>
        <v>1337699810643283979</v>
      </c>
      <c r="H50" s="17" t="e">
        <f t="shared" ca="1" si="0"/>
        <v>#VALUE!</v>
      </c>
    </row>
    <row r="51" spans="1:8" ht="15" x14ac:dyDescent="0.35">
      <c r="A51" s="16">
        <f ca="1">IFERROR(__xludf.DUMMYFUNCTION("""COMPUTED_VALUE"""),45696)</f>
        <v>45696</v>
      </c>
      <c r="B51" s="2" t="str">
        <f ca="1">IFERROR(__xludf.DUMMYFUNCTION("""COMPUTED_VALUE"""),"07:00:46")</f>
        <v>07:00:46</v>
      </c>
      <c r="C51" s="2" t="str">
        <f ca="1">IFERROR(__xludf.DUMMYFUNCTION("""COMPUTED_VALUE"""),"BCtimburr")</f>
        <v>BCtimburr</v>
      </c>
      <c r="D51" s="14" t="str">
        <f ca="1">IFERROR(__xludf.DUMMYFUNCTION("""COMPUTED_VALUE"""),"3040446839000237")</f>
        <v>3040446839000237</v>
      </c>
      <c r="E51" s="2" t="str">
        <f ca="1">IFERROR(__xludf.DUMMYFUNCTION("""COMPUTED_VALUE"""),"God")</f>
        <v>God</v>
      </c>
      <c r="F51" s="2">
        <f ca="1">IFERROR(__xludf.DUMMYFUNCTION("""COMPUTED_VALUE"""),2)</f>
        <v>2</v>
      </c>
      <c r="G51" s="14" t="str">
        <f ca="1">IFERROR(__xludf.DUMMYFUNCTION("""COMPUTED_VALUE"""),"1337679503601963018")</f>
        <v>1337679503601963018</v>
      </c>
      <c r="H51" s="17" t="e">
        <f t="shared" ca="1" si="0"/>
        <v>#VALUE!</v>
      </c>
    </row>
    <row r="52" spans="1:8" ht="15" x14ac:dyDescent="0.35">
      <c r="A52" s="16">
        <f ca="1">IFERROR(__xludf.DUMMYFUNCTION("""COMPUTED_VALUE"""),45696)</f>
        <v>45696</v>
      </c>
      <c r="B52" s="2" t="str">
        <f ca="1">IFERROR(__xludf.DUMMYFUNCTION("""COMPUTED_VALUE"""),"06:29:11")</f>
        <v>06:29:11</v>
      </c>
      <c r="C52" s="2" t="str">
        <f ca="1">IFERROR(__xludf.DUMMYFUNCTION("""COMPUTED_VALUE"""),"BCironleaves")</f>
        <v>BCironleaves</v>
      </c>
      <c r="D52" s="14" t="str">
        <f ca="1">IFERROR(__xludf.DUMMYFUNCTION("""COMPUTED_VALUE"""),"8292191602005099")</f>
        <v>8292191602005099</v>
      </c>
      <c r="E52" s="2" t="str">
        <f ca="1">IFERROR(__xludf.DUMMYFUNCTION("""COMPUTED_VALUE"""),"God")</f>
        <v>God</v>
      </c>
      <c r="F52" s="2">
        <f ca="1">IFERROR(__xludf.DUMMYFUNCTION("""COMPUTED_VALUE"""),1)</f>
        <v>1</v>
      </c>
      <c r="G52" s="14" t="str">
        <f ca="1">IFERROR(__xludf.DUMMYFUNCTION("""COMPUTED_VALUE"""),"1337671556075225148")</f>
        <v>1337671556075225148</v>
      </c>
      <c r="H52" s="17" t="e">
        <f t="shared" ca="1" si="0"/>
        <v>#VALUE!</v>
      </c>
    </row>
    <row r="53" spans="1:8" ht="15" x14ac:dyDescent="0.35">
      <c r="A53" s="16">
        <f ca="1">IFERROR(__xludf.DUMMYFUNCTION("""COMPUTED_VALUE"""),45696)</f>
        <v>45696</v>
      </c>
      <c r="B53" s="2" t="str">
        <f ca="1">IFERROR(__xludf.DUMMYFUNCTION("""COMPUTED_VALUE"""),"05:44:22")</f>
        <v>05:44:22</v>
      </c>
      <c r="C53" s="2" t="str">
        <f ca="1">IFERROR(__xludf.DUMMYFUNCTION("""COMPUTED_VALUE"""),"KhasGP50")</f>
        <v>KhasGP50</v>
      </c>
      <c r="D53" s="14" t="str">
        <f ca="1">IFERROR(__xludf.DUMMYFUNCTION("""COMPUTED_VALUE"""),"3677845241099419")</f>
        <v>3677845241099419</v>
      </c>
      <c r="E53" s="2" t="str">
        <f ca="1">IFERROR(__xludf.DUMMYFUNCTION("""COMPUTED_VALUE"""),"God")</f>
        <v>God</v>
      </c>
      <c r="F53" s="2">
        <f ca="1">IFERROR(__xludf.DUMMYFUNCTION("""COMPUTED_VALUE"""),1)</f>
        <v>1</v>
      </c>
      <c r="G53" s="14" t="str">
        <f ca="1">IFERROR(__xludf.DUMMYFUNCTION("""COMPUTED_VALUE"""),"1337660276748849172")</f>
        <v>1337660276748849172</v>
      </c>
      <c r="H53" s="17" t="e">
        <f t="shared" ca="1" si="0"/>
        <v>#VALUE!</v>
      </c>
    </row>
    <row r="54" spans="1:8" ht="15" x14ac:dyDescent="0.35">
      <c r="A54" s="16">
        <f ca="1">IFERROR(__xludf.DUMMYFUNCTION("""COMPUTED_VALUE"""),45696)</f>
        <v>45696</v>
      </c>
      <c r="B54" s="2" t="str">
        <f ca="1">IFERROR(__xludf.DUMMYFUNCTION("""COMPUTED_VALUE"""),"05:43:45")</f>
        <v>05:43:45</v>
      </c>
      <c r="C54" s="2" t="str">
        <f ca="1">IFERROR(__xludf.DUMMYFUNCTION("""COMPUTED_VALUE"""),"BCdewgong")</f>
        <v>BCdewgong</v>
      </c>
      <c r="D54" s="14" t="str">
        <f ca="1">IFERROR(__xludf.DUMMYFUNCTION("""COMPUTED_VALUE"""),"5355197351520020")</f>
        <v>5355197351520020</v>
      </c>
      <c r="E54" s="2" t="str">
        <f ca="1">IFERROR(__xludf.DUMMYFUNCTION("""COMPUTED_VALUE"""),"God")</f>
        <v>God</v>
      </c>
      <c r="F54" s="2">
        <f ca="1">IFERROR(__xludf.DUMMYFUNCTION("""COMPUTED_VALUE"""),2)</f>
        <v>2</v>
      </c>
      <c r="G54" s="14" t="str">
        <f ca="1">IFERROR(__xludf.DUMMYFUNCTION("""COMPUTED_VALUE"""),"1337660121295093801")</f>
        <v>1337660121295093801</v>
      </c>
      <c r="H54" s="17" t="e">
        <f t="shared" ca="1" si="0"/>
        <v>#VALUE!</v>
      </c>
    </row>
    <row r="55" spans="1:8" ht="15" x14ac:dyDescent="0.35">
      <c r="A55" s="16">
        <f ca="1">IFERROR(__xludf.DUMMYFUNCTION("""COMPUTED_VALUE"""),45696)</f>
        <v>45696</v>
      </c>
      <c r="B55" s="2" t="str">
        <f ca="1">IFERROR(__xludf.DUMMYFUNCTION("""COMPUTED_VALUE"""),"04:42:47")</f>
        <v>04:42:47</v>
      </c>
      <c r="C55" s="2" t="str">
        <f ca="1">IFERROR(__xludf.DUMMYFUNCTION("""COMPUTED_VALUE"""),"KhasGP3")</f>
        <v>KhasGP3</v>
      </c>
      <c r="D55" s="14" t="str">
        <f ca="1">IFERROR(__xludf.DUMMYFUNCTION("""COMPUTED_VALUE"""),"9196879198354475")</f>
        <v>9196879198354475</v>
      </c>
      <c r="E55" s="2" t="str">
        <f ca="1">IFERROR(__xludf.DUMMYFUNCTION("""COMPUTED_VALUE"""),"God")</f>
        <v>God</v>
      </c>
      <c r="F55" s="2">
        <f ca="1">IFERROR(__xludf.DUMMYFUNCTION("""COMPUTED_VALUE"""),1)</f>
        <v>1</v>
      </c>
      <c r="G55" s="14" t="str">
        <f ca="1">IFERROR(__xludf.DUMMYFUNCTION("""COMPUTED_VALUE"""),"1337644780854972436")</f>
        <v>1337644780854972436</v>
      </c>
      <c r="H55" s="17" t="e">
        <f t="shared" ca="1" si="0"/>
        <v>#VALUE!</v>
      </c>
    </row>
    <row r="56" spans="1:8" ht="15" x14ac:dyDescent="0.35">
      <c r="A56" s="16">
        <f ca="1">IFERROR(__xludf.DUMMYFUNCTION("""COMPUTED_VALUE"""),45696)</f>
        <v>45696</v>
      </c>
      <c r="B56" s="2" t="str">
        <f ca="1">IFERROR(__xludf.DUMMYFUNCTION("""COMPUTED_VALUE"""),"01:00:23")</f>
        <v>01:00:23</v>
      </c>
      <c r="C56" s="2" t="str">
        <f ca="1">IFERROR(__xludf.DUMMYFUNCTION("""COMPUTED_VALUE"""),"B1omanyte")</f>
        <v>B1omanyte</v>
      </c>
      <c r="D56" s="14" t="str">
        <f ca="1">IFERROR(__xludf.DUMMYFUNCTION("""COMPUTED_VALUE"""),"0728104021022744")</f>
        <v>0728104021022744</v>
      </c>
      <c r="E56" s="2" t="str">
        <f ca="1">IFERROR(__xludf.DUMMYFUNCTION("""COMPUTED_VALUE"""),"God")</f>
        <v>God</v>
      </c>
      <c r="F56" s="2">
        <f ca="1">IFERROR(__xludf.DUMMYFUNCTION("""COMPUTED_VALUE"""),3)</f>
        <v>3</v>
      </c>
      <c r="G56" s="14" t="str">
        <f ca="1">IFERROR(__xludf.DUMMYFUNCTION("""COMPUTED_VALUE"""),"1337588810996777124")</f>
        <v>1337588810996777124</v>
      </c>
      <c r="H56" s="17" t="e">
        <f t="shared" ca="1" si="0"/>
        <v>#VALUE!</v>
      </c>
    </row>
    <row r="57" spans="1:8" ht="15" x14ac:dyDescent="0.35">
      <c r="A57" s="16">
        <f ca="1">IFERROR(__xludf.DUMMYFUNCTION("""COMPUTED_VALUE"""),45696)</f>
        <v>45696</v>
      </c>
      <c r="B57" s="2" t="str">
        <f ca="1">IFERROR(__xludf.DUMMYFUNCTION("""COMPUTED_VALUE"""),"01:00:20")</f>
        <v>01:00:20</v>
      </c>
      <c r="C57" s="2" t="str">
        <f ca="1">IFERROR(__xludf.DUMMYFUNCTION("""COMPUTED_VALUE"""),"KhasGP31")</f>
        <v>KhasGP31</v>
      </c>
      <c r="D57" s="14" t="str">
        <f ca="1">IFERROR(__xludf.DUMMYFUNCTION("""COMPUTED_VALUE"""),"3816584945506663")</f>
        <v>3816584945506663</v>
      </c>
      <c r="E57" s="2" t="str">
        <f ca="1">IFERROR(__xludf.DUMMYFUNCTION("""COMPUTED_VALUE"""),"God")</f>
        <v>God</v>
      </c>
      <c r="F57" s="2">
        <f ca="1">IFERROR(__xludf.DUMMYFUNCTION("""COMPUTED_VALUE"""),3)</f>
        <v>3</v>
      </c>
      <c r="G57" s="14" t="str">
        <f ca="1">IFERROR(__xludf.DUMMYFUNCTION("""COMPUTED_VALUE"""),"1337588799311577160")</f>
        <v>1337588799311577160</v>
      </c>
      <c r="H57" s="17" t="e">
        <f t="shared" ca="1" si="0"/>
        <v>#VALUE!</v>
      </c>
    </row>
    <row r="58" spans="1:8" ht="15" x14ac:dyDescent="0.35">
      <c r="A58" s="16">
        <f ca="1">IFERROR(__xludf.DUMMYFUNCTION("""COMPUTED_VALUE"""),45696)</f>
        <v>45696</v>
      </c>
      <c r="B58" s="2" t="str">
        <f ca="1">IFERROR(__xludf.DUMMYFUNCTION("""COMPUTED_VALUE"""),"00:12:50")</f>
        <v>00:12:50</v>
      </c>
      <c r="C58" s="2" t="str">
        <f ca="1">IFERROR(__xludf.DUMMYFUNCTION("""COMPUTED_VALUE"""),"KhasGP1")</f>
        <v>KhasGP1</v>
      </c>
      <c r="D58" s="14" t="str">
        <f ca="1">IFERROR(__xludf.DUMMYFUNCTION("""COMPUTED_VALUE"""),"8200184443608588")</f>
        <v>8200184443608588</v>
      </c>
      <c r="E58" s="2" t="str">
        <f ca="1">IFERROR(__xludf.DUMMYFUNCTION("""COMPUTED_VALUE"""),"God")</f>
        <v>God</v>
      </c>
      <c r="F58" s="2">
        <f ca="1">IFERROR(__xludf.DUMMYFUNCTION("""COMPUTED_VALUE"""),2)</f>
        <v>2</v>
      </c>
      <c r="G58" s="14" t="str">
        <f ca="1">IFERROR(__xludf.DUMMYFUNCTION("""COMPUTED_VALUE"""),"1337576843271864371")</f>
        <v>1337576843271864371</v>
      </c>
      <c r="H58" s="17" t="e">
        <f t="shared" ca="1" si="0"/>
        <v>#VALUE!</v>
      </c>
    </row>
    <row r="59" spans="1:8" ht="15" x14ac:dyDescent="0.35">
      <c r="A59" s="16">
        <f ca="1">IFERROR(__xludf.DUMMYFUNCTION("""COMPUTED_VALUE"""),45695)</f>
        <v>45695</v>
      </c>
      <c r="B59" s="2" t="str">
        <f ca="1">IFERROR(__xludf.DUMMYFUNCTION("""COMPUTED_VALUE"""),"23:54:43")</f>
        <v>23:54:43</v>
      </c>
      <c r="C59" s="2" t="str">
        <f ca="1">IFERROR(__xludf.DUMMYFUNCTION("""COMPUTED_VALUE"""),"BCmorgrem")</f>
        <v>BCmorgrem</v>
      </c>
      <c r="D59" s="14" t="str">
        <f ca="1">IFERROR(__xludf.DUMMYFUNCTION("""COMPUTED_VALUE"""),"2670497336150466")</f>
        <v>2670497336150466</v>
      </c>
      <c r="E59" s="2" t="str">
        <f ca="1">IFERROR(__xludf.DUMMYFUNCTION("""COMPUTED_VALUE"""),"God")</f>
        <v>God</v>
      </c>
      <c r="F59" s="2">
        <f ca="1">IFERROR(__xludf.DUMMYFUNCTION("""COMPUTED_VALUE"""),1)</f>
        <v>1</v>
      </c>
      <c r="G59" s="14" t="str">
        <f ca="1">IFERROR(__xludf.DUMMYFUNCTION("""COMPUTED_VALUE"""),"1337572286303174678")</f>
        <v>1337572286303174678</v>
      </c>
      <c r="H59" s="17" t="e">
        <f t="shared" ca="1" si="0"/>
        <v>#VALUE!</v>
      </c>
    </row>
    <row r="60" spans="1:8" ht="15" x14ac:dyDescent="0.35">
      <c r="A60" s="16">
        <f ca="1">IFERROR(__xludf.DUMMYFUNCTION("""COMPUTED_VALUE"""),45695)</f>
        <v>45695</v>
      </c>
      <c r="B60" s="2" t="str">
        <f ca="1">IFERROR(__xludf.DUMMYFUNCTION("""COMPUTED_VALUE"""),"22:30:26")</f>
        <v>22:30:26</v>
      </c>
      <c r="C60" s="2" t="str">
        <f ca="1">IFERROR(__xludf.DUMMYFUNCTION("""COMPUTED_VALUE"""),"KhasGP39")</f>
        <v>KhasGP39</v>
      </c>
      <c r="D60" s="14" t="str">
        <f ca="1">IFERROR(__xludf.DUMMYFUNCTION("""COMPUTED_VALUE"""),"8604311678755610")</f>
        <v>8604311678755610</v>
      </c>
      <c r="E60" s="2" t="str">
        <f ca="1">IFERROR(__xludf.DUMMYFUNCTION("""COMPUTED_VALUE"""),"God")</f>
        <v>God</v>
      </c>
      <c r="F60" s="2">
        <f ca="1">IFERROR(__xludf.DUMMYFUNCTION("""COMPUTED_VALUE"""),2)</f>
        <v>2</v>
      </c>
      <c r="G60" s="14" t="str">
        <f ca="1">IFERROR(__xludf.DUMMYFUNCTION("""COMPUTED_VALUE"""),"1337551073392463943")</f>
        <v>1337551073392463943</v>
      </c>
      <c r="H60" s="17" t="e">
        <f t="shared" ca="1" si="0"/>
        <v>#VALUE!</v>
      </c>
    </row>
    <row r="61" spans="1:8" ht="15" x14ac:dyDescent="0.35">
      <c r="A61" s="16">
        <f ca="1">IFERROR(__xludf.DUMMYFUNCTION("""COMPUTED_VALUE"""),45695)</f>
        <v>45695</v>
      </c>
      <c r="B61" s="2" t="str">
        <f ca="1">IFERROR(__xludf.DUMMYFUNCTION("""COMPUTED_VALUE"""),"21:15:23")</f>
        <v>21:15:23</v>
      </c>
      <c r="C61" s="2" t="str">
        <f ca="1">IFERROR(__xludf.DUMMYFUNCTION("""COMPUTED_VALUE"""),"F1kyogre")</f>
        <v>F1kyogre</v>
      </c>
      <c r="D61" s="14" t="str">
        <f ca="1">IFERROR(__xludf.DUMMYFUNCTION("""COMPUTED_VALUE"""),"0063196978224193")</f>
        <v>0063196978224193</v>
      </c>
      <c r="E61" s="2" t="str">
        <f ca="1">IFERROR(__xludf.DUMMYFUNCTION("""COMPUTED_VALUE"""),"God")</f>
        <v>God</v>
      </c>
      <c r="F61" s="2">
        <f ca="1">IFERROR(__xludf.DUMMYFUNCTION("""COMPUTED_VALUE"""),3)</f>
        <v>3</v>
      </c>
      <c r="G61" s="14" t="str">
        <f ca="1">IFERROR(__xludf.DUMMYFUNCTION("""COMPUTED_VALUE"""),"1337532185573458030")</f>
        <v>1337532185573458030</v>
      </c>
      <c r="H61" s="17" t="e">
        <f t="shared" ca="1" si="0"/>
        <v>#VALUE!</v>
      </c>
    </row>
    <row r="62" spans="1:8" ht="15" x14ac:dyDescent="0.35">
      <c r="A62" s="16">
        <f ca="1">IFERROR(__xludf.DUMMYFUNCTION("""COMPUTED_VALUE"""),45695)</f>
        <v>45695</v>
      </c>
      <c r="B62" s="2" t="str">
        <f ca="1">IFERROR(__xludf.DUMMYFUNCTION("""COMPUTED_VALUE"""),"20:19:25")</f>
        <v>20:19:25</v>
      </c>
      <c r="C62" s="2" t="str">
        <f ca="1">IFERROR(__xludf.DUMMYFUNCTION("""COMPUTED_VALUE"""),"L1croconaw")</f>
        <v>L1croconaw</v>
      </c>
      <c r="D62" s="14" t="str">
        <f ca="1">IFERROR(__xludf.DUMMYFUNCTION("""COMPUTED_VALUE"""),"9144179016306361")</f>
        <v>9144179016306361</v>
      </c>
      <c r="E62" s="2" t="str">
        <f ca="1">IFERROR(__xludf.DUMMYFUNCTION("""COMPUTED_VALUE"""),"God")</f>
        <v>God</v>
      </c>
      <c r="F62" s="2">
        <f ca="1">IFERROR(__xludf.DUMMYFUNCTION("""COMPUTED_VALUE"""),3)</f>
        <v>3</v>
      </c>
      <c r="G62" s="14" t="str">
        <f ca="1">IFERROR(__xludf.DUMMYFUNCTION("""COMPUTED_VALUE"""),"1337518101230522500")</f>
        <v>1337518101230522500</v>
      </c>
      <c r="H62" s="17" t="e">
        <f t="shared" ca="1" si="0"/>
        <v>#VALUE!</v>
      </c>
    </row>
    <row r="63" spans="1:8" ht="15" x14ac:dyDescent="0.35">
      <c r="A63" s="16">
        <f ca="1">IFERROR(__xludf.DUMMYFUNCTION("""COMPUTED_VALUE"""),45695)</f>
        <v>45695</v>
      </c>
      <c r="B63" s="2" t="str">
        <f ca="1">IFERROR(__xludf.DUMMYFUNCTION("""COMPUTED_VALUE"""),"19:55:38")</f>
        <v>19:55:38</v>
      </c>
      <c r="C63" s="2" t="str">
        <f ca="1">IFERROR(__xludf.DUMMYFUNCTION("""COMPUTED_VALUE"""),"F1mareep")</f>
        <v>F1mareep</v>
      </c>
      <c r="D63" s="14" t="str">
        <f ca="1">IFERROR(__xludf.DUMMYFUNCTION("""COMPUTED_VALUE"""),"6990035688807314")</f>
        <v>6990035688807314</v>
      </c>
      <c r="E63" s="2" t="str">
        <f ca="1">IFERROR(__xludf.DUMMYFUNCTION("""COMPUTED_VALUE"""),"God")</f>
        <v>God</v>
      </c>
      <c r="F63" s="2">
        <f ca="1">IFERROR(__xludf.DUMMYFUNCTION("""COMPUTED_VALUE"""),3)</f>
        <v>3</v>
      </c>
      <c r="G63" s="14" t="str">
        <f ca="1">IFERROR(__xludf.DUMMYFUNCTION("""COMPUTED_VALUE"""),"1337512118903373926")</f>
        <v>1337512118903373926</v>
      </c>
      <c r="H63" s="17" t="e">
        <f t="shared" ca="1" si="0"/>
        <v>#VALUE!</v>
      </c>
    </row>
    <row r="64" spans="1:8" ht="15" x14ac:dyDescent="0.35">
      <c r="A64" s="16">
        <f ca="1">IFERROR(__xludf.DUMMYFUNCTION("""COMPUTED_VALUE"""),45695)</f>
        <v>45695</v>
      </c>
      <c r="B64" s="2" t="str">
        <f ca="1">IFERROR(__xludf.DUMMYFUNCTION("""COMPUTED_VALUE"""),"19:45:37")</f>
        <v>19:45:37</v>
      </c>
      <c r="C64" s="2" t="str">
        <f ca="1">IFERROR(__xludf.DUMMYFUNCTION("""COMPUTED_VALUE"""),"MIspheal")</f>
        <v>MIspheal</v>
      </c>
      <c r="D64" s="14" t="str">
        <f ca="1">IFERROR(__xludf.DUMMYFUNCTION("""COMPUTED_VALUE"""),"3449802599811020")</f>
        <v>3449802599811020</v>
      </c>
      <c r="E64" s="2" t="str">
        <f ca="1">IFERROR(__xludf.DUMMYFUNCTION("""COMPUTED_VALUE"""),"God")</f>
        <v>God</v>
      </c>
      <c r="F64" s="2">
        <f ca="1">IFERROR(__xludf.DUMMYFUNCTION("""COMPUTED_VALUE"""),2)</f>
        <v>2</v>
      </c>
      <c r="G64" s="14" t="str">
        <f ca="1">IFERROR(__xludf.DUMMYFUNCTION("""COMPUTED_VALUE"""),"1337509596553678889")</f>
        <v>1337509596553678889</v>
      </c>
      <c r="H64" s="17" t="e">
        <f t="shared" ca="1" si="0"/>
        <v>#VALUE!</v>
      </c>
    </row>
    <row r="65" spans="1:8" ht="15" x14ac:dyDescent="0.35">
      <c r="A65" s="16">
        <f ca="1">IFERROR(__xludf.DUMMYFUNCTION("""COMPUTED_VALUE"""),45695)</f>
        <v>45695</v>
      </c>
      <c r="B65" s="2" t="str">
        <f ca="1">IFERROR(__xludf.DUMMYFUNCTION("""COMPUTED_VALUE"""),"19:40:12")</f>
        <v>19:40:12</v>
      </c>
      <c r="C65" s="2" t="str">
        <f ca="1">IFERROR(__xludf.DUMMYFUNCTION("""COMPUTED_VALUE"""),"BCperrserker")</f>
        <v>BCperrserker</v>
      </c>
      <c r="D65" s="14" t="str">
        <f ca="1">IFERROR(__xludf.DUMMYFUNCTION("""COMPUTED_VALUE"""),"1501778573016285")</f>
        <v>1501778573016285</v>
      </c>
      <c r="E65" s="2" t="str">
        <f ca="1">IFERROR(__xludf.DUMMYFUNCTION("""COMPUTED_VALUE"""),"God")</f>
        <v>God</v>
      </c>
      <c r="F65" s="2">
        <f ca="1">IFERROR(__xludf.DUMMYFUNCTION("""COMPUTED_VALUE"""),2)</f>
        <v>2</v>
      </c>
      <c r="G65" s="14" t="str">
        <f ca="1">IFERROR(__xludf.DUMMYFUNCTION("""COMPUTED_VALUE"""),"1337508233924837487")</f>
        <v>1337508233924837487</v>
      </c>
      <c r="H65" s="17" t="e">
        <f t="shared" ca="1" si="0"/>
        <v>#VALUE!</v>
      </c>
    </row>
    <row r="66" spans="1:8" ht="15" x14ac:dyDescent="0.35">
      <c r="A66" s="16">
        <f ca="1">IFERROR(__xludf.DUMMYFUNCTION("""COMPUTED_VALUE"""),45695)</f>
        <v>45695</v>
      </c>
      <c r="B66" s="2" t="str">
        <f ca="1">IFERROR(__xludf.DUMMYFUNCTION("""COMPUTED_VALUE"""),"19:25:25")</f>
        <v>19:25:25</v>
      </c>
      <c r="C66" s="2" t="str">
        <f ca="1">IFERROR(__xludf.DUMMYFUNCTION("""COMPUTED_VALUE"""),"pancham")</f>
        <v>pancham</v>
      </c>
      <c r="D66" s="14" t="str">
        <f ca="1">IFERROR(__xludf.DUMMYFUNCTION("""COMPUTED_VALUE"""),"7187287222792077")</f>
        <v>7187287222792077</v>
      </c>
      <c r="E66" s="2" t="str">
        <f ca="1">IFERROR(__xludf.DUMMYFUNCTION("""COMPUTED_VALUE"""),"God")</f>
        <v>God</v>
      </c>
      <c r="F66" s="2">
        <f ca="1">IFERROR(__xludf.DUMMYFUNCTION("""COMPUTED_VALUE"""),2)</f>
        <v>2</v>
      </c>
      <c r="G66" s="14" t="str">
        <f ca="1">IFERROR(__xludf.DUMMYFUNCTION("""COMPUTED_VALUE"""),"1337504510855352322")</f>
        <v>1337504510855352322</v>
      </c>
      <c r="H66" s="17" t="e">
        <f t="shared" ca="1" si="0"/>
        <v>#VALUE!</v>
      </c>
    </row>
    <row r="67" spans="1:8" ht="15" x14ac:dyDescent="0.35">
      <c r="A67" s="16">
        <f ca="1">IFERROR(__xludf.DUMMYFUNCTION("""COMPUTED_VALUE"""),45695)</f>
        <v>45695</v>
      </c>
      <c r="B67" s="2" t="str">
        <f ca="1">IFERROR(__xludf.DUMMYFUNCTION("""COMPUTED_VALUE"""),"18:54:33")</f>
        <v>18:54:33</v>
      </c>
      <c r="C67" s="2" t="str">
        <f ca="1">IFERROR(__xludf.DUMMYFUNCTION("""COMPUTED_VALUE"""),"BCnaganadel")</f>
        <v>BCnaganadel</v>
      </c>
      <c r="D67" s="14" t="str">
        <f ca="1">IFERROR(__xludf.DUMMYFUNCTION("""COMPUTED_VALUE"""),"2899973270219713")</f>
        <v>2899973270219713</v>
      </c>
      <c r="E67" s="2" t="str">
        <f ca="1">IFERROR(__xludf.DUMMYFUNCTION("""COMPUTED_VALUE"""),"God")</f>
        <v>God</v>
      </c>
      <c r="F67" s="2">
        <f ca="1">IFERROR(__xludf.DUMMYFUNCTION("""COMPUTED_VALUE"""),3)</f>
        <v>3</v>
      </c>
      <c r="G67" s="14" t="str">
        <f ca="1">IFERROR(__xludf.DUMMYFUNCTION("""COMPUTED_VALUE"""),"1337496745655140415")</f>
        <v>1337496745655140415</v>
      </c>
      <c r="H67" s="17" t="e">
        <f t="shared" ca="1" si="0"/>
        <v>#VALUE!</v>
      </c>
    </row>
    <row r="68" spans="1:8" ht="15" x14ac:dyDescent="0.35">
      <c r="A68" s="16">
        <f ca="1">IFERROR(__xludf.DUMMYFUNCTION("""COMPUTED_VALUE"""),45695)</f>
        <v>45695</v>
      </c>
      <c r="B68" s="2" t="str">
        <f ca="1">IFERROR(__xludf.DUMMYFUNCTION("""COMPUTED_VALUE"""),"17:31:01")</f>
        <v>17:31:01</v>
      </c>
      <c r="C68" s="2" t="str">
        <f ca="1">IFERROR(__xludf.DUMMYFUNCTION("""COMPUTED_VALUE"""),"heracross")</f>
        <v>heracross</v>
      </c>
      <c r="D68" s="14" t="str">
        <f ca="1">IFERROR(__xludf.DUMMYFUNCTION("""COMPUTED_VALUE"""),"7157057772465178")</f>
        <v>7157057772465178</v>
      </c>
      <c r="E68" s="2" t="str">
        <f ca="1">IFERROR(__xludf.DUMMYFUNCTION("""COMPUTED_VALUE"""),"God")</f>
        <v>God</v>
      </c>
      <c r="F68" s="2">
        <f ca="1">IFERROR(__xludf.DUMMYFUNCTION("""COMPUTED_VALUE"""),2)</f>
        <v>2</v>
      </c>
      <c r="G68" s="14" t="str">
        <f ca="1">IFERROR(__xludf.DUMMYFUNCTION("""COMPUTED_VALUE"""),"1337475721760604190")</f>
        <v>1337475721760604190</v>
      </c>
      <c r="H68" s="17" t="e">
        <f t="shared" ca="1" si="0"/>
        <v>#VALUE!</v>
      </c>
    </row>
    <row r="69" spans="1:8" ht="15" x14ac:dyDescent="0.35">
      <c r="A69" s="16">
        <f ca="1">IFERROR(__xludf.DUMMYFUNCTION("""COMPUTED_VALUE"""),45695)</f>
        <v>45695</v>
      </c>
      <c r="B69" s="2" t="str">
        <f ca="1">IFERROR(__xludf.DUMMYFUNCTION("""COMPUTED_VALUE"""),"17:12:56")</f>
        <v>17:12:56</v>
      </c>
      <c r="C69" s="2" t="str">
        <f ca="1">IFERROR(__xludf.DUMMYFUNCTION("""COMPUTED_VALUE"""),"BCkubfu")</f>
        <v>BCkubfu</v>
      </c>
      <c r="D69" s="14" t="str">
        <f ca="1">IFERROR(__xludf.DUMMYFUNCTION("""COMPUTED_VALUE"""),"8607419843439070")</f>
        <v>8607419843439070</v>
      </c>
      <c r="E69" s="2" t="str">
        <f ca="1">IFERROR(__xludf.DUMMYFUNCTION("""COMPUTED_VALUE"""),"God")</f>
        <v>God</v>
      </c>
      <c r="F69" s="2">
        <f ca="1">IFERROR(__xludf.DUMMYFUNCTION("""COMPUTED_VALUE"""),1)</f>
        <v>1</v>
      </c>
      <c r="G69" s="14" t="str">
        <f ca="1">IFERROR(__xludf.DUMMYFUNCTION("""COMPUTED_VALUE"""),"1337471174073909502")</f>
        <v>1337471174073909502</v>
      </c>
      <c r="H69" s="17" t="e">
        <f t="shared" ca="1" si="0"/>
        <v>#VALUE!</v>
      </c>
    </row>
    <row r="70" spans="1:8" ht="15" x14ac:dyDescent="0.35">
      <c r="A70" s="16">
        <f ca="1">IFERROR(__xludf.DUMMYFUNCTION("""COMPUTED_VALUE"""),45695)</f>
        <v>45695</v>
      </c>
      <c r="B70" s="2" t="str">
        <f ca="1">IFERROR(__xludf.DUMMYFUNCTION("""COMPUTED_VALUE"""),"17:04:09")</f>
        <v>17:04:09</v>
      </c>
      <c r="C70" s="2" t="str">
        <f ca="1">IFERROR(__xludf.DUMMYFUNCTION("""COMPUTED_VALUE"""),"KhasGP25")</f>
        <v>KhasGP25</v>
      </c>
      <c r="D70" s="14" t="str">
        <f ca="1">IFERROR(__xludf.DUMMYFUNCTION("""COMPUTED_VALUE"""),"8557516530817815")</f>
        <v>8557516530817815</v>
      </c>
      <c r="E70" s="2" t="str">
        <f ca="1">IFERROR(__xludf.DUMMYFUNCTION("""COMPUTED_VALUE"""),"God")</f>
        <v>God</v>
      </c>
      <c r="F70" s="2">
        <f ca="1">IFERROR(__xludf.DUMMYFUNCTION("""COMPUTED_VALUE"""),2)</f>
        <v>2</v>
      </c>
      <c r="G70" s="14" t="str">
        <f ca="1">IFERROR(__xludf.DUMMYFUNCTION("""COMPUTED_VALUE"""),"1337468961234620479")</f>
        <v>1337468961234620479</v>
      </c>
      <c r="H70" s="17" t="e">
        <f t="shared" ca="1" si="0"/>
        <v>#VALUE!</v>
      </c>
    </row>
    <row r="71" spans="1:8" ht="15" x14ac:dyDescent="0.35">
      <c r="A71" s="16">
        <f ca="1">IFERROR(__xludf.DUMMYFUNCTION("""COMPUTED_VALUE"""),45695)</f>
        <v>45695</v>
      </c>
      <c r="B71" s="2" t="str">
        <f ca="1">IFERROR(__xludf.DUMMYFUNCTION("""COMPUTED_VALUE"""),"16:54:14")</f>
        <v>16:54:14</v>
      </c>
      <c r="C71" s="2" t="str">
        <f ca="1">IFERROR(__xludf.DUMMYFUNCTION("""COMPUTED_VALUE"""),"KhasGP46")</f>
        <v>KhasGP46</v>
      </c>
      <c r="D71" s="14" t="str">
        <f ca="1">IFERROR(__xludf.DUMMYFUNCTION("""COMPUTED_VALUE"""),"0681558394712144")</f>
        <v>0681558394712144</v>
      </c>
      <c r="E71" s="2" t="str">
        <f ca="1">IFERROR(__xludf.DUMMYFUNCTION("""COMPUTED_VALUE"""),"God")</f>
        <v>God</v>
      </c>
      <c r="F71" s="2">
        <f ca="1">IFERROR(__xludf.DUMMYFUNCTION("""COMPUTED_VALUE"""),3)</f>
        <v>3</v>
      </c>
      <c r="G71" s="14" t="str">
        <f ca="1">IFERROR(__xludf.DUMMYFUNCTION("""COMPUTED_VALUE"""),"1337466465636581388")</f>
        <v>1337466465636581388</v>
      </c>
      <c r="H71" s="17" t="e">
        <f t="shared" ca="1" si="0"/>
        <v>#VALUE!</v>
      </c>
    </row>
    <row r="72" spans="1:8" ht="15" x14ac:dyDescent="0.35">
      <c r="A72" s="16">
        <f ca="1">IFERROR(__xludf.DUMMYFUNCTION("""COMPUTED_VALUE"""),45695)</f>
        <v>45695</v>
      </c>
      <c r="B72" s="2" t="str">
        <f ca="1">IFERROR(__xludf.DUMMYFUNCTION("""COMPUTED_VALUE"""),"16:16:16")</f>
        <v>16:16:16</v>
      </c>
      <c r="C72" s="2" t="str">
        <f ca="1">IFERROR(__xludf.DUMMYFUNCTION("""COMPUTED_VALUE"""),"KhasGP10")</f>
        <v>KhasGP10</v>
      </c>
      <c r="D72" s="14" t="str">
        <f ca="1">IFERROR(__xludf.DUMMYFUNCTION("""COMPUTED_VALUE"""),"0247940651926964")</f>
        <v>0247940651926964</v>
      </c>
      <c r="E72" s="2" t="str">
        <f ca="1">IFERROR(__xludf.DUMMYFUNCTION("""COMPUTED_VALUE"""),"God")</f>
        <v>God</v>
      </c>
      <c r="F72" s="2">
        <f ca="1">IFERROR(__xludf.DUMMYFUNCTION("""COMPUTED_VALUE"""),1)</f>
        <v>1</v>
      </c>
      <c r="G72" s="14" t="str">
        <f ca="1">IFERROR(__xludf.DUMMYFUNCTION("""COMPUTED_VALUE"""),"1337456910336655466")</f>
        <v>1337456910336655466</v>
      </c>
      <c r="H72" s="17" t="e">
        <f t="shared" ca="1" si="0"/>
        <v>#VALUE!</v>
      </c>
    </row>
    <row r="73" spans="1:8" ht="15" x14ac:dyDescent="0.35">
      <c r="A73" s="16">
        <f ca="1">IFERROR(__xludf.DUMMYFUNCTION("""COMPUTED_VALUE"""),45695)</f>
        <v>45695</v>
      </c>
      <c r="B73" s="2" t="str">
        <f ca="1">IFERROR(__xludf.DUMMYFUNCTION("""COMPUTED_VALUE"""),"15:55:03")</f>
        <v>15:55:03</v>
      </c>
      <c r="C73" s="2" t="str">
        <f ca="1">IFERROR(__xludf.DUMMYFUNCTION("""COMPUTED_VALUE"""),"F1kleavor")</f>
        <v>F1kleavor</v>
      </c>
      <c r="D73" s="14" t="str">
        <f ca="1">IFERROR(__xludf.DUMMYFUNCTION("""COMPUTED_VALUE"""),"8834374369554853")</f>
        <v>8834374369554853</v>
      </c>
      <c r="E73" s="2" t="str">
        <f ca="1">IFERROR(__xludf.DUMMYFUNCTION("""COMPUTED_VALUE"""),"God")</f>
        <v>God</v>
      </c>
      <c r="F73" s="2">
        <f ca="1">IFERROR(__xludf.DUMMYFUNCTION("""COMPUTED_VALUE"""),2)</f>
        <v>2</v>
      </c>
      <c r="G73" s="14" t="str">
        <f ca="1">IFERROR(__xludf.DUMMYFUNCTION("""COMPUTED_VALUE"""),"1337451572803670017")</f>
        <v>1337451572803670017</v>
      </c>
      <c r="H73" s="17" t="e">
        <f t="shared" ca="1" si="0"/>
        <v>#VALUE!</v>
      </c>
    </row>
    <row r="74" spans="1:8" ht="15" x14ac:dyDescent="0.35">
      <c r="A74" s="16">
        <f ca="1">IFERROR(__xludf.DUMMYFUNCTION("""COMPUTED_VALUE"""),45695)</f>
        <v>45695</v>
      </c>
      <c r="B74" s="2" t="str">
        <f ca="1">IFERROR(__xludf.DUMMYFUNCTION("""COMPUTED_VALUE"""),"15:28:50")</f>
        <v>15:28:50</v>
      </c>
      <c r="C74" s="2" t="str">
        <f ca="1">IFERROR(__xludf.DUMMYFUNCTION("""COMPUTED_VALUE"""),"F1munchlax")</f>
        <v>F1munchlax</v>
      </c>
      <c r="D74" s="14" t="str">
        <f ca="1">IFERROR(__xludf.DUMMYFUNCTION("""COMPUTED_VALUE"""),"6741170098028297")</f>
        <v>6741170098028297</v>
      </c>
      <c r="E74" s="2" t="str">
        <f ca="1">IFERROR(__xludf.DUMMYFUNCTION("""COMPUTED_VALUE"""),"God")</f>
        <v>God</v>
      </c>
      <c r="F74" s="2">
        <f ca="1">IFERROR(__xludf.DUMMYFUNCTION("""COMPUTED_VALUE"""),1)</f>
        <v>1</v>
      </c>
      <c r="G74" s="14" t="str">
        <f ca="1">IFERROR(__xludf.DUMMYFUNCTION("""COMPUTED_VALUE"""),"1337444975440429078")</f>
        <v>1337444975440429078</v>
      </c>
      <c r="H74" s="17" t="e">
        <f t="shared" ca="1" si="0"/>
        <v>#VALUE!</v>
      </c>
    </row>
    <row r="75" spans="1:8" ht="15" x14ac:dyDescent="0.35">
      <c r="A75" s="16">
        <f ca="1">IFERROR(__xludf.DUMMYFUNCTION("""COMPUTED_VALUE"""),45695)</f>
        <v>45695</v>
      </c>
      <c r="B75" s="2" t="str">
        <f ca="1">IFERROR(__xludf.DUMMYFUNCTION("""COMPUTED_VALUE"""),"11:47:39")</f>
        <v>11:47:39</v>
      </c>
      <c r="C75" s="2" t="str">
        <f ca="1">IFERROR(__xludf.DUMMYFUNCTION("""COMPUTED_VALUE"""),"BCbeartic")</f>
        <v>BCbeartic</v>
      </c>
      <c r="D75" s="14" t="str">
        <f ca="1">IFERROR(__xludf.DUMMYFUNCTION("""COMPUTED_VALUE"""),"1246972776882725")</f>
        <v>1246972776882725</v>
      </c>
      <c r="E75" s="2" t="str">
        <f ca="1">IFERROR(__xludf.DUMMYFUNCTION("""COMPUTED_VALUE"""),"God")</f>
        <v>God</v>
      </c>
      <c r="F75" s="2">
        <f ca="1">IFERROR(__xludf.DUMMYFUNCTION("""COMPUTED_VALUE"""),2)</f>
        <v>2</v>
      </c>
      <c r="G75" s="14" t="str">
        <f ca="1">IFERROR(__xludf.DUMMYFUNCTION("""COMPUTED_VALUE"""),"1337389312530059348")</f>
        <v>1337389312530059348</v>
      </c>
      <c r="H75" s="17" t="e">
        <f t="shared" ca="1" si="0"/>
        <v>#VALUE!</v>
      </c>
    </row>
    <row r="76" spans="1:8" ht="15" x14ac:dyDescent="0.35">
      <c r="A76" s="16">
        <f ca="1">IFERROR(__xludf.DUMMYFUNCTION("""COMPUTED_VALUE"""),45695)</f>
        <v>45695</v>
      </c>
      <c r="B76" s="2" t="str">
        <f ca="1">IFERROR(__xludf.DUMMYFUNCTION("""COMPUTED_VALUE"""),"10:20:10")</f>
        <v>10:20:10</v>
      </c>
      <c r="C76" s="2" t="str">
        <f ca="1">IFERROR(__xludf.DUMMYFUNCTION("""COMPUTED_VALUE"""),"BCgardevoir")</f>
        <v>BCgardevoir</v>
      </c>
      <c r="D76" s="14" t="str">
        <f ca="1">IFERROR(__xludf.DUMMYFUNCTION("""COMPUTED_VALUE"""),"6261842479719978")</f>
        <v>6261842479719978</v>
      </c>
      <c r="E76" s="2" t="str">
        <f ca="1">IFERROR(__xludf.DUMMYFUNCTION("""COMPUTED_VALUE"""),"God")</f>
        <v>God</v>
      </c>
      <c r="F76" s="2">
        <f ca="1">IFERROR(__xludf.DUMMYFUNCTION("""COMPUTED_VALUE"""),1)</f>
        <v>1</v>
      </c>
      <c r="G76" s="14" t="str">
        <f ca="1">IFERROR(__xludf.DUMMYFUNCTION("""COMPUTED_VALUE"""),"1337367294724149248")</f>
        <v>1337367294724149248</v>
      </c>
      <c r="H76" s="17" t="e">
        <f t="shared" ca="1" si="0"/>
        <v>#VALUE!</v>
      </c>
    </row>
    <row r="77" spans="1:8" ht="15" x14ac:dyDescent="0.35">
      <c r="A77" s="16">
        <f ca="1">IFERROR(__xludf.DUMMYFUNCTION("""COMPUTED_VALUE"""),45695)</f>
        <v>45695</v>
      </c>
      <c r="B77" s="2" t="str">
        <f ca="1">IFERROR(__xludf.DUMMYFUNCTION("""COMPUTED_VALUE"""),"02:52:11")</f>
        <v>02:52:11</v>
      </c>
      <c r="C77" s="2" t="str">
        <f ca="1">IFERROR(__xludf.DUMMYFUNCTION("""COMPUTED_VALUE"""),"BCfeebas")</f>
        <v>BCfeebas</v>
      </c>
      <c r="D77" s="14" t="str">
        <f ca="1">IFERROR(__xludf.DUMMYFUNCTION("""COMPUTED_VALUE"""),"7406292231290558")</f>
        <v>7406292231290558</v>
      </c>
      <c r="E77" s="2" t="str">
        <f ca="1">IFERROR(__xludf.DUMMYFUNCTION("""COMPUTED_VALUE"""),"God")</f>
        <v>God</v>
      </c>
      <c r="F77" s="2">
        <f ca="1">IFERROR(__xludf.DUMMYFUNCTION("""COMPUTED_VALUE"""),1)</f>
        <v>1</v>
      </c>
      <c r="G77" s="14" t="str">
        <f ca="1">IFERROR(__xludf.DUMMYFUNCTION("""COMPUTED_VALUE"""),"1337254556840493127")</f>
        <v>1337254556840493127</v>
      </c>
      <c r="H77" s="17" t="e">
        <f t="shared" ca="1" si="0"/>
        <v>#VALUE!</v>
      </c>
    </row>
    <row r="78" spans="1:8" ht="15" x14ac:dyDescent="0.35">
      <c r="A78" s="16">
        <f ca="1">IFERROR(__xludf.DUMMYFUNCTION("""COMPUTED_VALUE"""),45695)</f>
        <v>45695</v>
      </c>
      <c r="B78" s="2" t="str">
        <f ca="1">IFERROR(__xludf.DUMMYFUNCTION("""COMPUTED_VALUE"""),"00:34:33")</f>
        <v>00:34:33</v>
      </c>
      <c r="C78" s="2" t="str">
        <f ca="1">IFERROR(__xludf.DUMMYFUNCTION("""COMPUTED_VALUE"""),"BCkirlia")</f>
        <v>BCkirlia</v>
      </c>
      <c r="D78" s="14" t="str">
        <f ca="1">IFERROR(__xludf.DUMMYFUNCTION("""COMPUTED_VALUE"""),"8131287020094187")</f>
        <v>8131287020094187</v>
      </c>
      <c r="E78" s="2" t="str">
        <f ca="1">IFERROR(__xludf.DUMMYFUNCTION("""COMPUTED_VALUE"""),"God")</f>
        <v>God</v>
      </c>
      <c r="F78" s="2">
        <f ca="1">IFERROR(__xludf.DUMMYFUNCTION("""COMPUTED_VALUE"""),1)</f>
        <v>1</v>
      </c>
      <c r="G78" s="14" t="str">
        <f ca="1">IFERROR(__xludf.DUMMYFUNCTION("""COMPUTED_VALUE"""),"1337219921238691951")</f>
        <v>1337219921238691951</v>
      </c>
      <c r="H78" s="17" t="e">
        <f t="shared" ca="1" si="0"/>
        <v>#VALUE!</v>
      </c>
    </row>
    <row r="79" spans="1:8" ht="15" x14ac:dyDescent="0.35">
      <c r="A79" s="16">
        <f ca="1">IFERROR(__xludf.DUMMYFUNCTION("""COMPUTED_VALUE"""),45695)</f>
        <v>45695</v>
      </c>
      <c r="B79" s="2" t="str">
        <f ca="1">IFERROR(__xludf.DUMMYFUNCTION("""COMPUTED_VALUE"""),"00:29:25")</f>
        <v>00:29:25</v>
      </c>
      <c r="C79" s="2" t="str">
        <f ca="1">IFERROR(__xludf.DUMMYFUNCTION("""COMPUTED_VALUE"""),"BCarchaludon")</f>
        <v>BCarchaludon</v>
      </c>
      <c r="D79" s="14" t="str">
        <f ca="1">IFERROR(__xludf.DUMMYFUNCTION("""COMPUTED_VALUE"""),"8043459076029922")</f>
        <v>8043459076029922</v>
      </c>
      <c r="E79" s="2" t="str">
        <f ca="1">IFERROR(__xludf.DUMMYFUNCTION("""COMPUTED_VALUE"""),"God")</f>
        <v>God</v>
      </c>
      <c r="F79" s="2">
        <f ca="1">IFERROR(__xludf.DUMMYFUNCTION("""COMPUTED_VALUE"""),1)</f>
        <v>1</v>
      </c>
      <c r="G79" s="14" t="str">
        <f ca="1">IFERROR(__xludf.DUMMYFUNCTION("""COMPUTED_VALUE"""),"1337218630315937925")</f>
        <v>1337218630315937925</v>
      </c>
      <c r="H79" s="17" t="e">
        <f t="shared" ca="1" si="0"/>
        <v>#VALUE!</v>
      </c>
    </row>
    <row r="80" spans="1:8" ht="15" x14ac:dyDescent="0.35">
      <c r="A80" s="16">
        <f ca="1">IFERROR(__xludf.DUMMYFUNCTION("""COMPUTED_VALUE"""),45694)</f>
        <v>45694</v>
      </c>
      <c r="B80" s="2" t="str">
        <f ca="1">IFERROR(__xludf.DUMMYFUNCTION("""COMPUTED_VALUE"""),"23:23:25")</f>
        <v>23:23:25</v>
      </c>
      <c r="C80" s="2" t="str">
        <f ca="1">IFERROR(__xludf.DUMMYFUNCTION("""COMPUTED_VALUE"""),"F1munkidori")</f>
        <v>F1munkidori</v>
      </c>
      <c r="D80" s="14" t="str">
        <f ca="1">IFERROR(__xludf.DUMMYFUNCTION("""COMPUTED_VALUE"""),"1057147020296297")</f>
        <v>1057147020296297</v>
      </c>
      <c r="E80" s="2" t="str">
        <f ca="1">IFERROR(__xludf.DUMMYFUNCTION("""COMPUTED_VALUE"""),"God")</f>
        <v>God</v>
      </c>
      <c r="F80" s="2">
        <f ca="1">IFERROR(__xludf.DUMMYFUNCTION("""COMPUTED_VALUE"""),1)</f>
        <v>1</v>
      </c>
      <c r="G80" s="14" t="str">
        <f ca="1">IFERROR(__xludf.DUMMYFUNCTION("""COMPUTED_VALUE"""),"1337202020830019775")</f>
        <v>1337202020830019775</v>
      </c>
      <c r="H80" s="17" t="e">
        <f t="shared" ca="1" si="0"/>
        <v>#VALUE!</v>
      </c>
    </row>
    <row r="81" spans="1:8" ht="15" x14ac:dyDescent="0.35">
      <c r="A81" s="16">
        <f ca="1">IFERROR(__xludf.DUMMYFUNCTION("""COMPUTED_VALUE"""),45694)</f>
        <v>45694</v>
      </c>
      <c r="B81" s="2" t="str">
        <f ca="1">IFERROR(__xludf.DUMMYFUNCTION("""COMPUTED_VALUE"""),"22:27:06")</f>
        <v>22:27:06</v>
      </c>
      <c r="C81" s="2" t="str">
        <f ca="1">IFERROR(__xludf.DUMMYFUNCTION("""COMPUTED_VALUE"""),"RESbarbaracle")</f>
        <v>RESbarbaracle</v>
      </c>
      <c r="D81" s="14" t="str">
        <f ca="1">IFERROR(__xludf.DUMMYFUNCTION("""COMPUTED_VALUE"""),"9248409640565477")</f>
        <v>9248409640565477</v>
      </c>
      <c r="E81" s="2" t="str">
        <f ca="1">IFERROR(__xludf.DUMMYFUNCTION("""COMPUTED_VALUE"""),"God")</f>
        <v>God</v>
      </c>
      <c r="F81" s="2">
        <f ca="1">IFERROR(__xludf.DUMMYFUNCTION("""COMPUTED_VALUE"""),2)</f>
        <v>2</v>
      </c>
      <c r="G81" s="14" t="str">
        <f ca="1">IFERROR(__xludf.DUMMYFUNCTION("""COMPUTED_VALUE"""),"1337187846305611857")</f>
        <v>1337187846305611857</v>
      </c>
      <c r="H81" s="17" t="e">
        <f t="shared" ca="1" si="0"/>
        <v>#VALUE!</v>
      </c>
    </row>
    <row r="82" spans="1:8" ht="15" x14ac:dyDescent="0.35">
      <c r="A82" s="16">
        <f ca="1">IFERROR(__xludf.DUMMYFUNCTION("""COMPUTED_VALUE"""),45694)</f>
        <v>45694</v>
      </c>
      <c r="B82" s="2" t="str">
        <f ca="1">IFERROR(__xludf.DUMMYFUNCTION("""COMPUTED_VALUE"""),"21:58:41")</f>
        <v>21:58:41</v>
      </c>
      <c r="C82" s="2" t="str">
        <f ca="1">IFERROR(__xludf.DUMMYFUNCTION("""COMPUTED_VALUE"""),"F1carvanha")</f>
        <v>F1carvanha</v>
      </c>
      <c r="D82" s="14" t="str">
        <f ca="1">IFERROR(__xludf.DUMMYFUNCTION("""COMPUTED_VALUE"""),"5137204654028239")</f>
        <v>5137204654028239</v>
      </c>
      <c r="E82" s="2" t="str">
        <f ca="1">IFERROR(__xludf.DUMMYFUNCTION("""COMPUTED_VALUE"""),"God")</f>
        <v>God</v>
      </c>
      <c r="F82" s="2">
        <f ca="1">IFERROR(__xludf.DUMMYFUNCTION("""COMPUTED_VALUE"""),1)</f>
        <v>1</v>
      </c>
      <c r="G82" s="14" t="str">
        <f ca="1">IFERROR(__xludf.DUMMYFUNCTION("""COMPUTED_VALUE"""),"1337180695092658186")</f>
        <v>1337180695092658186</v>
      </c>
      <c r="H82" s="17" t="e">
        <f t="shared" ca="1" si="0"/>
        <v>#VALUE!</v>
      </c>
    </row>
    <row r="83" spans="1:8" ht="15" x14ac:dyDescent="0.35">
      <c r="A83" s="16">
        <f ca="1">IFERROR(__xludf.DUMMYFUNCTION("""COMPUTED_VALUE"""),45694)</f>
        <v>45694</v>
      </c>
      <c r="B83" s="2" t="str">
        <f ca="1">IFERROR(__xludf.DUMMYFUNCTION("""COMPUTED_VALUE"""),"19:34:12")</f>
        <v>19:34:12</v>
      </c>
      <c r="C83" s="2" t="str">
        <f ca="1">IFERROR(__xludf.DUMMYFUNCTION("""COMPUTED_VALUE"""),"RESregieleki")</f>
        <v>RESregieleki</v>
      </c>
      <c r="D83" s="14" t="str">
        <f ca="1">IFERROR(__xludf.DUMMYFUNCTION("""COMPUTED_VALUE"""),"6639199372418355")</f>
        <v>6639199372418355</v>
      </c>
      <c r="E83" s="2" t="str">
        <f ca="1">IFERROR(__xludf.DUMMYFUNCTION("""COMPUTED_VALUE"""),"God")</f>
        <v>God</v>
      </c>
      <c r="F83" s="2">
        <f ca="1">IFERROR(__xludf.DUMMYFUNCTION("""COMPUTED_VALUE"""),2)</f>
        <v>2</v>
      </c>
      <c r="G83" s="14" t="str">
        <f ca="1">IFERROR(__xludf.DUMMYFUNCTION("""COMPUTED_VALUE"""),"1337144335954743387")</f>
        <v>1337144335954743387</v>
      </c>
      <c r="H83" s="17" t="e">
        <f t="shared" ca="1" si="0"/>
        <v>#VALUE!</v>
      </c>
    </row>
    <row r="84" spans="1:8" ht="15" x14ac:dyDescent="0.35">
      <c r="A84" s="16">
        <f ca="1">IFERROR(__xludf.DUMMYFUNCTION("""COMPUTED_VALUE"""),45694)</f>
        <v>45694</v>
      </c>
      <c r="B84" s="2" t="str">
        <f ca="1">IFERROR(__xludf.DUMMYFUNCTION("""COMPUTED_VALUE"""),"19:14:17")</f>
        <v>19:14:17</v>
      </c>
      <c r="C84" s="2" t="str">
        <f ca="1">IFERROR(__xludf.DUMMYFUNCTION("""COMPUTED_VALUE"""),"BCgroudon")</f>
        <v>BCgroudon</v>
      </c>
      <c r="D84" s="14" t="str">
        <f ca="1">IFERROR(__xludf.DUMMYFUNCTION("""COMPUTED_VALUE"""),"4319336911921457")</f>
        <v>4319336911921457</v>
      </c>
      <c r="E84" s="2" t="str">
        <f ca="1">IFERROR(__xludf.DUMMYFUNCTION("""COMPUTED_VALUE"""),"God")</f>
        <v>God</v>
      </c>
      <c r="F84" s="2">
        <f ca="1">IFERROR(__xludf.DUMMYFUNCTION("""COMPUTED_VALUE"""),3)</f>
        <v>3</v>
      </c>
      <c r="G84" s="14" t="str">
        <f ca="1">IFERROR(__xludf.DUMMYFUNCTION("""COMPUTED_VALUE"""),"1337139322024890379")</f>
        <v>1337139322024890379</v>
      </c>
      <c r="H84" s="17" t="e">
        <f t="shared" ca="1" si="0"/>
        <v>#VALUE!</v>
      </c>
    </row>
    <row r="85" spans="1:8" ht="15" x14ac:dyDescent="0.35">
      <c r="A85" s="16">
        <f ca="1">IFERROR(__xludf.DUMMYFUNCTION("""COMPUTED_VALUE"""),45694)</f>
        <v>45694</v>
      </c>
      <c r="B85" s="2" t="str">
        <f ca="1">IFERROR(__xludf.DUMMYFUNCTION("""COMPUTED_VALUE"""),"14:34:17")</f>
        <v>14:34:17</v>
      </c>
      <c r="C85" s="2" t="str">
        <f ca="1">IFERROR(__xludf.DUMMYFUNCTION("""COMPUTED_VALUE"""),"zztreecko")</f>
        <v>zztreecko</v>
      </c>
      <c r="D85" s="14"/>
      <c r="E85" s="2" t="str">
        <f ca="1">IFERROR(__xludf.DUMMYFUNCTION("""COMPUTED_VALUE"""),"God")</f>
        <v>God</v>
      </c>
      <c r="F85" s="2">
        <f ca="1">IFERROR(__xludf.DUMMYFUNCTION("""COMPUTED_VALUE"""),3)</f>
        <v>3</v>
      </c>
      <c r="G85" s="14" t="str">
        <f ca="1">IFERROR(__xludf.DUMMYFUNCTION("""COMPUTED_VALUE"""),"1337068858472923377")</f>
        <v>1337068858472923377</v>
      </c>
      <c r="H85" s="17" t="e">
        <f t="shared" ca="1" si="0"/>
        <v>#VALUE!</v>
      </c>
    </row>
    <row r="86" spans="1:8" ht="15" x14ac:dyDescent="0.35">
      <c r="A86" s="16">
        <f ca="1">IFERROR(__xludf.DUMMYFUNCTION("""COMPUTED_VALUE"""),45694)</f>
        <v>45694</v>
      </c>
      <c r="B86" s="2" t="str">
        <f ca="1">IFERROR(__xludf.DUMMYFUNCTION("""COMPUTED_VALUE"""),"13:27:33")</f>
        <v>13:27:33</v>
      </c>
      <c r="C86" s="2" t="str">
        <f ca="1">IFERROR(__xludf.DUMMYFUNCTION("""COMPUTED_VALUE"""),"L1snorlax")</f>
        <v>L1snorlax</v>
      </c>
      <c r="D86" s="14" t="str">
        <f ca="1">IFERROR(__xludf.DUMMYFUNCTION("""COMPUTED_VALUE"""),"6424321391902216")</f>
        <v>6424321391902216</v>
      </c>
      <c r="E86" s="2" t="str">
        <f ca="1">IFERROR(__xludf.DUMMYFUNCTION("""COMPUTED_VALUE"""),"God")</f>
        <v>God</v>
      </c>
      <c r="F86" s="2">
        <f ca="1">IFERROR(__xludf.DUMMYFUNCTION("""COMPUTED_VALUE"""),1)</f>
        <v>1</v>
      </c>
      <c r="G86" s="14" t="str">
        <f ca="1">IFERROR(__xludf.DUMMYFUNCTION("""COMPUTED_VALUE"""),"1337052066685915228")</f>
        <v>1337052066685915228</v>
      </c>
      <c r="H86" s="17" t="e">
        <f t="shared" ca="1" si="0"/>
        <v>#VALUE!</v>
      </c>
    </row>
    <row r="87" spans="1:8" ht="15" x14ac:dyDescent="0.35">
      <c r="A87" s="16">
        <f ca="1">IFERROR(__xludf.DUMMYFUNCTION("""COMPUTED_VALUE"""),45694)</f>
        <v>45694</v>
      </c>
      <c r="B87" s="2" t="str">
        <f ca="1">IFERROR(__xludf.DUMMYFUNCTION("""COMPUTED_VALUE"""),"13:09:32")</f>
        <v>13:09:32</v>
      </c>
      <c r="C87" s="2" t="str">
        <f ca="1">IFERROR(__xludf.DUMMYFUNCTION("""COMPUTED_VALUE"""),"RESgranbull")</f>
        <v>RESgranbull</v>
      </c>
      <c r="D87" s="14" t="str">
        <f ca="1">IFERROR(__xludf.DUMMYFUNCTION("""COMPUTED_VALUE"""),"9828104518701259")</f>
        <v>9828104518701259</v>
      </c>
      <c r="E87" s="2" t="str">
        <f ca="1">IFERROR(__xludf.DUMMYFUNCTION("""COMPUTED_VALUE"""),"God")</f>
        <v>God</v>
      </c>
      <c r="F87" s="2">
        <f ca="1">IFERROR(__xludf.DUMMYFUNCTION("""COMPUTED_VALUE"""),1)</f>
        <v>1</v>
      </c>
      <c r="G87" s="14" t="str">
        <f ca="1">IFERROR(__xludf.DUMMYFUNCTION("""COMPUTED_VALUE"""),"1337047532630442064")</f>
        <v>1337047532630442064</v>
      </c>
      <c r="H87" s="17" t="e">
        <f t="shared" ca="1" si="0"/>
        <v>#VALUE!</v>
      </c>
    </row>
    <row r="88" spans="1:8" ht="15" x14ac:dyDescent="0.35">
      <c r="A88" s="16">
        <f ca="1">IFERROR(__xludf.DUMMYFUNCTION("""COMPUTED_VALUE"""),45694)</f>
        <v>45694</v>
      </c>
      <c r="B88" s="2" t="str">
        <f ca="1">IFERROR(__xludf.DUMMYFUNCTION("""COMPUTED_VALUE"""),"06:59:49")</f>
        <v>06:59:49</v>
      </c>
      <c r="C88" s="2" t="str">
        <f ca="1">IFERROR(__xludf.DUMMYFUNCTION("""COMPUTED_VALUE"""),"BCdrampa")</f>
        <v>BCdrampa</v>
      </c>
      <c r="D88" s="14" t="str">
        <f ca="1">IFERROR(__xludf.DUMMYFUNCTION("""COMPUTED_VALUE"""),"1372037501193841")</f>
        <v>1372037501193841</v>
      </c>
      <c r="E88" s="2" t="str">
        <f ca="1">IFERROR(__xludf.DUMMYFUNCTION("""COMPUTED_VALUE"""),"God")</f>
        <v>God</v>
      </c>
      <c r="F88" s="2">
        <f ca="1">IFERROR(__xludf.DUMMYFUNCTION("""COMPUTED_VALUE"""),1)</f>
        <v>1</v>
      </c>
      <c r="G88" s="14" t="str">
        <f ca="1">IFERROR(__xludf.DUMMYFUNCTION("""COMPUTED_VALUE"""),"1336954489630097439")</f>
        <v>1336954489630097439</v>
      </c>
      <c r="H88" s="17" t="e">
        <f t="shared" ca="1" si="0"/>
        <v>#VALUE!</v>
      </c>
    </row>
    <row r="89" spans="1:8" ht="15" x14ac:dyDescent="0.35">
      <c r="A89" s="16">
        <f ca="1">IFERROR(__xludf.DUMMYFUNCTION("""COMPUTED_VALUE"""),45694)</f>
        <v>45694</v>
      </c>
      <c r="B89" s="2" t="str">
        <f ca="1">IFERROR(__xludf.DUMMYFUNCTION("""COMPUTED_VALUE"""),"04:46:01")</f>
        <v>04:46:01</v>
      </c>
      <c r="C89" s="2" t="str">
        <f ca="1">IFERROR(__xludf.DUMMYFUNCTION("""COMPUTED_VALUE"""),"BCpancham")</f>
        <v>BCpancham</v>
      </c>
      <c r="D89" s="14" t="str">
        <f ca="1">IFERROR(__xludf.DUMMYFUNCTION("""COMPUTED_VALUE"""),"4289145758839625")</f>
        <v>4289145758839625</v>
      </c>
      <c r="E89" s="2" t="str">
        <f ca="1">IFERROR(__xludf.DUMMYFUNCTION("""COMPUTED_VALUE"""),"God")</f>
        <v>God</v>
      </c>
      <c r="F89" s="2">
        <f ca="1">IFERROR(__xludf.DUMMYFUNCTION("""COMPUTED_VALUE"""),3)</f>
        <v>3</v>
      </c>
      <c r="G89" s="14" t="str">
        <f ca="1">IFERROR(__xludf.DUMMYFUNCTION("""COMPUTED_VALUE"""),"1336920815156985876")</f>
        <v>1336920815156985876</v>
      </c>
      <c r="H89" s="17" t="e">
        <f t="shared" ca="1" si="0"/>
        <v>#VALUE!</v>
      </c>
    </row>
    <row r="90" spans="1:8" ht="15" x14ac:dyDescent="0.35">
      <c r="A90" s="16">
        <f ca="1">IFERROR(__xludf.DUMMYFUNCTION("""COMPUTED_VALUE"""),45694)</f>
        <v>45694</v>
      </c>
      <c r="B90" s="2" t="str">
        <f ca="1">IFERROR(__xludf.DUMMYFUNCTION("""COMPUTED_VALUE"""),"03:49:31")</f>
        <v>03:49:31</v>
      </c>
      <c r="C90" s="2" t="str">
        <f ca="1">IFERROR(__xludf.DUMMYFUNCTION("""COMPUTED_VALUE"""),"REScacnea")</f>
        <v>REScacnea</v>
      </c>
      <c r="D90" s="14" t="str">
        <f ca="1">IFERROR(__xludf.DUMMYFUNCTION("""COMPUTED_VALUE"""),"1213482164026597")</f>
        <v>1213482164026597</v>
      </c>
      <c r="E90" s="2" t="str">
        <f ca="1">IFERROR(__xludf.DUMMYFUNCTION("""COMPUTED_VALUE"""),"God")</f>
        <v>God</v>
      </c>
      <c r="F90" s="2">
        <f ca="1">IFERROR(__xludf.DUMMYFUNCTION("""COMPUTED_VALUE"""),3)</f>
        <v>3</v>
      </c>
      <c r="G90" s="14" t="str">
        <f ca="1">IFERROR(__xludf.DUMMYFUNCTION("""COMPUTED_VALUE"""),"1336906597649223690")</f>
        <v>1336906597649223690</v>
      </c>
      <c r="H90" s="17" t="e">
        <f t="shared" ca="1" si="0"/>
        <v>#VALUE!</v>
      </c>
    </row>
    <row r="91" spans="1:8" ht="15" x14ac:dyDescent="0.35">
      <c r="A91" s="16">
        <f ca="1">IFERROR(__xludf.DUMMYFUNCTION("""COMPUTED_VALUE"""),45693)</f>
        <v>45693</v>
      </c>
      <c r="B91" s="2" t="str">
        <f ca="1">IFERROR(__xludf.DUMMYFUNCTION("""COMPUTED_VALUE"""),"19:43:18")</f>
        <v>19:43:18</v>
      </c>
      <c r="C91" s="2" t="str">
        <f ca="1">IFERROR(__xludf.DUMMYFUNCTION("""COMPUTED_VALUE"""),"F1braviary")</f>
        <v>F1braviary</v>
      </c>
      <c r="D91" s="14" t="str">
        <f ca="1">IFERROR(__xludf.DUMMYFUNCTION("""COMPUTED_VALUE"""),"4296365287793182")</f>
        <v>4296365287793182</v>
      </c>
      <c r="E91" s="2" t="str">
        <f ca="1">IFERROR(__xludf.DUMMYFUNCTION("""COMPUTED_VALUE"""),"God")</f>
        <v>God</v>
      </c>
      <c r="F91" s="2">
        <f ca="1">IFERROR(__xludf.DUMMYFUNCTION("""COMPUTED_VALUE"""),3)</f>
        <v>3</v>
      </c>
      <c r="G91" s="14" t="str">
        <f ca="1">IFERROR(__xludf.DUMMYFUNCTION("""COMPUTED_VALUE"""),"1336784236564447252")</f>
        <v>1336784236564447252</v>
      </c>
      <c r="H91" s="17" t="e">
        <f t="shared" ca="1" si="0"/>
        <v>#VALUE!</v>
      </c>
    </row>
    <row r="92" spans="1:8" ht="15" x14ac:dyDescent="0.35">
      <c r="A92" s="16">
        <f ca="1">IFERROR(__xludf.DUMMYFUNCTION("""COMPUTED_VALUE"""),45693)</f>
        <v>45693</v>
      </c>
      <c r="B92" s="2" t="str">
        <f ca="1">IFERROR(__xludf.DUMMYFUNCTION("""COMPUTED_VALUE"""),"18:32:08")</f>
        <v>18:32:08</v>
      </c>
      <c r="C92" s="2" t="str">
        <f ca="1">IFERROR(__xludf.DUMMYFUNCTION("""COMPUTED_VALUE"""),"sharpedo")</f>
        <v>sharpedo</v>
      </c>
      <c r="D92" s="14" t="str">
        <f ca="1">IFERROR(__xludf.DUMMYFUNCTION("""COMPUTED_VALUE"""),"9965906335067047")</f>
        <v>9965906335067047</v>
      </c>
      <c r="E92" s="2" t="str">
        <f ca="1">IFERROR(__xludf.DUMMYFUNCTION("""COMPUTED_VALUE"""),"God")</f>
        <v>God</v>
      </c>
      <c r="F92" s="2">
        <f ca="1">IFERROR(__xludf.DUMMYFUNCTION("""COMPUTED_VALUE"""),1)</f>
        <v>1</v>
      </c>
      <c r="G92" s="14" t="str">
        <f ca="1">IFERROR(__xludf.DUMMYFUNCTION("""COMPUTED_VALUE"""),"1336766327523901603")</f>
        <v>1336766327523901603</v>
      </c>
      <c r="H92" s="17" t="e">
        <f t="shared" ca="1" si="0"/>
        <v>#VALUE!</v>
      </c>
    </row>
    <row r="93" spans="1:8" ht="15" x14ac:dyDescent="0.35">
      <c r="A93" s="16">
        <f ca="1">IFERROR(__xludf.DUMMYFUNCTION("""COMPUTED_VALUE"""),45693)</f>
        <v>45693</v>
      </c>
      <c r="B93" s="2" t="str">
        <f ca="1">IFERROR(__xludf.DUMMYFUNCTION("""COMPUTED_VALUE"""),"11:34:54")</f>
        <v>11:34:54</v>
      </c>
      <c r="C93" s="2" t="str">
        <f ca="1">IFERROR(__xludf.DUMMYFUNCTION("""COMPUTED_VALUE"""),"gible")</f>
        <v>gible</v>
      </c>
      <c r="D93" s="14" t="str">
        <f ca="1">IFERROR(__xludf.DUMMYFUNCTION("""COMPUTED_VALUE"""),"0706078087235866")</f>
        <v>0706078087235866</v>
      </c>
      <c r="E93" s="2" t="str">
        <f ca="1">IFERROR(__xludf.DUMMYFUNCTION("""COMPUTED_VALUE"""),"God")</f>
        <v>God</v>
      </c>
      <c r="F93" s="2">
        <f ca="1">IFERROR(__xludf.DUMMYFUNCTION("""COMPUTED_VALUE"""),1)</f>
        <v>1</v>
      </c>
      <c r="G93" s="14" t="str">
        <f ca="1">IFERROR(__xludf.DUMMYFUNCTION("""COMPUTED_VALUE"""),"1336661329687220295")</f>
        <v>1336661329687220295</v>
      </c>
      <c r="H93" s="17" t="e">
        <f t="shared" ca="1" si="0"/>
        <v>#VALUE!</v>
      </c>
    </row>
    <row r="94" spans="1:8" ht="15" x14ac:dyDescent="0.35">
      <c r="A94" s="16">
        <f ca="1">IFERROR(__xludf.DUMMYFUNCTION("""COMPUTED_VALUE"""),45693)</f>
        <v>45693</v>
      </c>
      <c r="B94" s="2" t="str">
        <f ca="1">IFERROR(__xludf.DUMMYFUNCTION("""COMPUTED_VALUE"""),"11:28:32")</f>
        <v>11:28:32</v>
      </c>
      <c r="C94" s="2" t="str">
        <f ca="1">IFERROR(__xludf.DUMMYFUNCTION("""COMPUTED_VALUE"""),"F1eevee")</f>
        <v>F1eevee</v>
      </c>
      <c r="D94" s="14" t="str">
        <f ca="1">IFERROR(__xludf.DUMMYFUNCTION("""COMPUTED_VALUE"""),"8332450774345120")</f>
        <v>8332450774345120</v>
      </c>
      <c r="E94" s="2" t="str">
        <f ca="1">IFERROR(__xludf.DUMMYFUNCTION("""COMPUTED_VALUE"""),"God")</f>
        <v>God</v>
      </c>
      <c r="F94" s="2">
        <f ca="1">IFERROR(__xludf.DUMMYFUNCTION("""COMPUTED_VALUE"""),3)</f>
        <v>3</v>
      </c>
      <c r="G94" s="14" t="str">
        <f ca="1">IFERROR(__xludf.DUMMYFUNCTION("""COMPUTED_VALUE"""),"1336659723537219676")</f>
        <v>1336659723537219676</v>
      </c>
      <c r="H94" s="17" t="e">
        <f t="shared" ca="1" si="0"/>
        <v>#VALUE!</v>
      </c>
    </row>
    <row r="95" spans="1:8" ht="15" x14ac:dyDescent="0.35">
      <c r="A95" s="16">
        <f ca="1">IFERROR(__xludf.DUMMYFUNCTION("""COMPUTED_VALUE"""),45693)</f>
        <v>45693</v>
      </c>
      <c r="B95" s="2" t="str">
        <f ca="1">IFERROR(__xludf.DUMMYFUNCTION("""COMPUTED_VALUE"""),"04:53:03")</f>
        <v>04:53:03</v>
      </c>
      <c r="C95" s="2" t="str">
        <f ca="1">IFERROR(__xludf.DUMMYFUNCTION("""COMPUTED_VALUE"""),"keldeo")</f>
        <v>keldeo</v>
      </c>
      <c r="D95" s="14" t="str">
        <f ca="1">IFERROR(__xludf.DUMMYFUNCTION("""COMPUTED_VALUE"""),"8837352528622182")</f>
        <v>8837352528622182</v>
      </c>
      <c r="E95" s="2" t="str">
        <f ca="1">IFERROR(__xludf.DUMMYFUNCTION("""COMPUTED_VALUE"""),"God")</f>
        <v>God</v>
      </c>
      <c r="F95" s="2">
        <f ca="1">IFERROR(__xludf.DUMMYFUNCTION("""COMPUTED_VALUE"""),1)</f>
        <v>1</v>
      </c>
      <c r="G95" s="14" t="str">
        <f ca="1">IFERROR(__xludf.DUMMYFUNCTION("""COMPUTED_VALUE"""),"1336560199045087265")</f>
        <v>1336560199045087265</v>
      </c>
      <c r="H95" s="17" t="e">
        <f t="shared" ca="1" si="0"/>
        <v>#VALUE!</v>
      </c>
    </row>
    <row r="96" spans="1:8" ht="15" x14ac:dyDescent="0.35">
      <c r="A96" s="16">
        <f ca="1">IFERROR(__xludf.DUMMYFUNCTION("""COMPUTED_VALUE"""),45693)</f>
        <v>45693</v>
      </c>
      <c r="B96" s="2" t="str">
        <f ca="1">IFERROR(__xludf.DUMMYFUNCTION("""COMPUTED_VALUE"""),"04:03:44")</f>
        <v>04:03:44</v>
      </c>
      <c r="C96" s="2" t="str">
        <f ca="1">IFERROR(__xludf.DUMMYFUNCTION("""COMPUTED_VALUE"""),"F1heatran")</f>
        <v>F1heatran</v>
      </c>
      <c r="D96" s="14" t="str">
        <f ca="1">IFERROR(__xludf.DUMMYFUNCTION("""COMPUTED_VALUE"""),"9505246997269149")</f>
        <v>9505246997269149</v>
      </c>
      <c r="E96" s="2" t="str">
        <f ca="1">IFERROR(__xludf.DUMMYFUNCTION("""COMPUTED_VALUE"""),"God")</f>
        <v>God</v>
      </c>
      <c r="F96" s="2">
        <f ca="1">IFERROR(__xludf.DUMMYFUNCTION("""COMPUTED_VALUE"""),3)</f>
        <v>3</v>
      </c>
      <c r="G96" s="14" t="str">
        <f ca="1">IFERROR(__xludf.DUMMYFUNCTION("""COMPUTED_VALUE"""),"1336547787805954160")</f>
        <v>1336547787805954160</v>
      </c>
      <c r="H96" s="17" t="e">
        <f t="shared" ca="1" si="0"/>
        <v>#VALUE!</v>
      </c>
    </row>
    <row r="97" spans="1:8" ht="15" x14ac:dyDescent="0.35">
      <c r="A97" s="16">
        <f ca="1">IFERROR(__xludf.DUMMYFUNCTION("""COMPUTED_VALUE"""),45692)</f>
        <v>45692</v>
      </c>
      <c r="B97" s="2" t="str">
        <f ca="1">IFERROR(__xludf.DUMMYFUNCTION("""COMPUTED_VALUE"""),"22:08:05")</f>
        <v>22:08:05</v>
      </c>
      <c r="C97" s="2" t="str">
        <f ca="1">IFERROR(__xludf.DUMMYFUNCTION("""COMPUTED_VALUE"""),"cufant")</f>
        <v>cufant</v>
      </c>
      <c r="D97" s="14" t="str">
        <f ca="1">IFERROR(__xludf.DUMMYFUNCTION("""COMPUTED_VALUE"""),"3290035006235011")</f>
        <v>3290035006235011</v>
      </c>
      <c r="E97" s="2" t="str">
        <f ca="1">IFERROR(__xludf.DUMMYFUNCTION("""COMPUTED_VALUE"""),"God")</f>
        <v>God</v>
      </c>
      <c r="F97" s="2">
        <f ca="1">IFERROR(__xludf.DUMMYFUNCTION("""COMPUTED_VALUE"""),2)</f>
        <v>2</v>
      </c>
      <c r="G97" s="14" t="str">
        <f ca="1">IFERROR(__xludf.DUMMYFUNCTION("""COMPUTED_VALUE"""),"1336458285636911156")</f>
        <v>1336458285636911156</v>
      </c>
      <c r="H97" s="17" t="e">
        <f t="shared" ca="1" si="0"/>
        <v>#VALUE!</v>
      </c>
    </row>
    <row r="98" spans="1:8" ht="15" x14ac:dyDescent="0.35">
      <c r="A98" s="16">
        <f ca="1">IFERROR(__xludf.DUMMYFUNCTION("""COMPUTED_VALUE"""),45692)</f>
        <v>45692</v>
      </c>
      <c r="B98" s="2" t="str">
        <f ca="1">IFERROR(__xludf.DUMMYFUNCTION("""COMPUTED_VALUE"""),"21:09:55")</f>
        <v>21:09:55</v>
      </c>
      <c r="C98" s="2" t="str">
        <f ca="1">IFERROR(__xludf.DUMMYFUNCTION("""COMPUTED_VALUE"""),"clawitzer")</f>
        <v>clawitzer</v>
      </c>
      <c r="D98" s="14" t="str">
        <f ca="1">IFERROR(__xludf.DUMMYFUNCTION("""COMPUTED_VALUE"""),"7593453211346094")</f>
        <v>7593453211346094</v>
      </c>
      <c r="E98" s="2" t="str">
        <f ca="1">IFERROR(__xludf.DUMMYFUNCTION("""COMPUTED_VALUE"""),"God")</f>
        <v>God</v>
      </c>
      <c r="F98" s="2">
        <f ca="1">IFERROR(__xludf.DUMMYFUNCTION("""COMPUTED_VALUE"""),3)</f>
        <v>3</v>
      </c>
      <c r="G98" s="14" t="str">
        <f ca="1">IFERROR(__xludf.DUMMYFUNCTION("""COMPUTED_VALUE"""),"1336443646341546026")</f>
        <v>1336443646341546026</v>
      </c>
      <c r="H98" s="17" t="e">
        <f t="shared" ca="1" si="0"/>
        <v>#VALUE!</v>
      </c>
    </row>
    <row r="99" spans="1:8" ht="15" x14ac:dyDescent="0.35">
      <c r="D99" s="14"/>
      <c r="G99" s="14"/>
      <c r="H99" s="17" t="str">
        <f t="shared" si="0"/>
        <v/>
      </c>
    </row>
    <row r="100" spans="1:8" ht="15" x14ac:dyDescent="0.35">
      <c r="D100" s="14"/>
      <c r="G100" s="14"/>
      <c r="H100" s="17" t="str">
        <f t="shared" si="0"/>
        <v/>
      </c>
    </row>
    <row r="101" spans="1:8" ht="15" x14ac:dyDescent="0.35">
      <c r="D101" s="14"/>
      <c r="G101" s="14"/>
      <c r="H101" s="17" t="str">
        <f t="shared" si="0"/>
        <v/>
      </c>
    </row>
    <row r="102" spans="1:8" ht="15" x14ac:dyDescent="0.35">
      <c r="D102" s="14"/>
      <c r="G102" s="14"/>
      <c r="H102" s="17" t="str">
        <f t="shared" si="0"/>
        <v/>
      </c>
    </row>
    <row r="103" spans="1:8" ht="15" x14ac:dyDescent="0.35">
      <c r="D103" s="14"/>
      <c r="G103" s="14"/>
      <c r="H103" s="17" t="str">
        <f t="shared" si="0"/>
        <v/>
      </c>
    </row>
    <row r="104" spans="1:8" ht="15" x14ac:dyDescent="0.35">
      <c r="D104" s="14"/>
      <c r="G104" s="14"/>
      <c r="H104" s="17" t="str">
        <f t="shared" si="0"/>
        <v/>
      </c>
    </row>
    <row r="105" spans="1:8" ht="15" x14ac:dyDescent="0.35">
      <c r="D105" s="14"/>
      <c r="G105" s="14"/>
      <c r="H105" s="17" t="str">
        <f t="shared" si="0"/>
        <v/>
      </c>
    </row>
    <row r="106" spans="1:8" ht="15" x14ac:dyDescent="0.35">
      <c r="D106" s="14"/>
      <c r="G106" s="14"/>
      <c r="H106" s="17" t="str">
        <f t="shared" si="0"/>
        <v/>
      </c>
    </row>
    <row r="107" spans="1:8" ht="15" x14ac:dyDescent="0.35">
      <c r="D107" s="14"/>
      <c r="G107" s="14"/>
      <c r="H107" s="17" t="str">
        <f t="shared" si="0"/>
        <v/>
      </c>
    </row>
    <row r="108" spans="1:8" ht="15" x14ac:dyDescent="0.35">
      <c r="D108" s="14"/>
      <c r="G108" s="14"/>
      <c r="H108" s="17" t="str">
        <f t="shared" si="0"/>
        <v/>
      </c>
    </row>
    <row r="109" spans="1:8" ht="15" x14ac:dyDescent="0.35">
      <c r="D109" s="14"/>
      <c r="G109" s="14"/>
      <c r="H109" s="17" t="str">
        <f t="shared" si="0"/>
        <v/>
      </c>
    </row>
    <row r="110" spans="1:8" ht="15" x14ac:dyDescent="0.35">
      <c r="D110" s="14"/>
      <c r="G110" s="14"/>
      <c r="H110" s="17" t="str">
        <f t="shared" si="0"/>
        <v/>
      </c>
    </row>
    <row r="111" spans="1:8" ht="15" x14ac:dyDescent="0.35">
      <c r="D111" s="14"/>
      <c r="G111" s="14"/>
      <c r="H111" s="17" t="str">
        <f t="shared" si="0"/>
        <v/>
      </c>
    </row>
    <row r="112" spans="1:8" ht="15" x14ac:dyDescent="0.35">
      <c r="D112" s="14"/>
      <c r="G112" s="14"/>
      <c r="H112" s="17" t="str">
        <f t="shared" si="0"/>
        <v/>
      </c>
    </row>
    <row r="113" spans="4:8" ht="15" x14ac:dyDescent="0.35">
      <c r="D113" s="14"/>
      <c r="G113" s="14"/>
      <c r="H113" s="17" t="str">
        <f t="shared" si="0"/>
        <v/>
      </c>
    </row>
    <row r="114" spans="4:8" ht="15" x14ac:dyDescent="0.35">
      <c r="D114" s="14"/>
      <c r="G114" s="14"/>
      <c r="H114" s="17" t="str">
        <f t="shared" si="0"/>
        <v/>
      </c>
    </row>
    <row r="115" spans="4:8" ht="15" x14ac:dyDescent="0.35">
      <c r="D115" s="14"/>
      <c r="G115" s="14"/>
      <c r="H115" s="17" t="str">
        <f t="shared" si="0"/>
        <v/>
      </c>
    </row>
    <row r="116" spans="4:8" ht="15" x14ac:dyDescent="0.35">
      <c r="D116" s="14"/>
      <c r="G116" s="14"/>
      <c r="H116" s="17" t="str">
        <f t="shared" si="0"/>
        <v/>
      </c>
    </row>
    <row r="117" spans="4:8" ht="15" x14ac:dyDescent="0.35">
      <c r="D117" s="14"/>
      <c r="G117" s="14"/>
      <c r="H117" s="17" t="str">
        <f t="shared" si="0"/>
        <v/>
      </c>
    </row>
    <row r="118" spans="4:8" ht="15" x14ac:dyDescent="0.35">
      <c r="D118" s="14"/>
      <c r="G118" s="14"/>
      <c r="H118" s="17" t="str">
        <f t="shared" si="0"/>
        <v/>
      </c>
    </row>
    <row r="119" spans="4:8" ht="15" x14ac:dyDescent="0.35">
      <c r="D119" s="14"/>
      <c r="G119" s="14"/>
      <c r="H119" s="17" t="str">
        <f t="shared" si="0"/>
        <v/>
      </c>
    </row>
    <row r="120" spans="4:8" ht="15" x14ac:dyDescent="0.35">
      <c r="D120" s="14"/>
      <c r="G120" s="14"/>
      <c r="H120" s="17" t="str">
        <f t="shared" si="0"/>
        <v/>
      </c>
    </row>
    <row r="121" spans="4:8" ht="15" x14ac:dyDescent="0.35">
      <c r="D121" s="14"/>
      <c r="G121" s="14"/>
      <c r="H121" s="17" t="str">
        <f t="shared" si="0"/>
        <v/>
      </c>
    </row>
    <row r="122" spans="4:8" ht="15" x14ac:dyDescent="0.35">
      <c r="D122" s="14"/>
      <c r="G122" s="14"/>
      <c r="H122" s="17" t="str">
        <f t="shared" si="0"/>
        <v/>
      </c>
    </row>
    <row r="123" spans="4:8" ht="15" x14ac:dyDescent="0.35">
      <c r="D123" s="14"/>
      <c r="G123" s="14"/>
      <c r="H123" s="17" t="str">
        <f t="shared" si="0"/>
        <v/>
      </c>
    </row>
    <row r="124" spans="4:8" ht="15" x14ac:dyDescent="0.35">
      <c r="D124" s="14"/>
      <c r="G124" s="14"/>
      <c r="H124" s="17" t="str">
        <f t="shared" si="0"/>
        <v/>
      </c>
    </row>
    <row r="125" spans="4:8" ht="15" x14ac:dyDescent="0.35">
      <c r="D125" s="14"/>
      <c r="G125" s="14"/>
      <c r="H125" s="17" t="str">
        <f t="shared" si="0"/>
        <v/>
      </c>
    </row>
    <row r="126" spans="4:8" ht="15" x14ac:dyDescent="0.35">
      <c r="D126" s="14"/>
      <c r="G126" s="14"/>
      <c r="H126" s="17" t="str">
        <f t="shared" si="0"/>
        <v/>
      </c>
    </row>
    <row r="127" spans="4:8" ht="15" x14ac:dyDescent="0.35">
      <c r="D127" s="14"/>
      <c r="G127" s="14"/>
      <c r="H127" s="17" t="str">
        <f t="shared" si="0"/>
        <v/>
      </c>
    </row>
    <row r="128" spans="4:8" ht="15" x14ac:dyDescent="0.35">
      <c r="D128" s="14"/>
      <c r="G128" s="14"/>
      <c r="H128" s="17" t="str">
        <f t="shared" si="0"/>
        <v/>
      </c>
    </row>
    <row r="129" spans="4:8" ht="15" x14ac:dyDescent="0.35">
      <c r="D129" s="14"/>
      <c r="G129" s="14"/>
      <c r="H129" s="17" t="str">
        <f t="shared" si="0"/>
        <v/>
      </c>
    </row>
    <row r="130" spans="4:8" ht="15" x14ac:dyDescent="0.35">
      <c r="D130" s="14"/>
      <c r="G130" s="14"/>
      <c r="H130" s="17" t="str">
        <f t="shared" si="0"/>
        <v/>
      </c>
    </row>
    <row r="131" spans="4:8" ht="15" x14ac:dyDescent="0.35">
      <c r="D131" s="14"/>
      <c r="G131" s="14"/>
      <c r="H131" s="17" t="str">
        <f t="shared" si="0"/>
        <v/>
      </c>
    </row>
    <row r="132" spans="4:8" ht="15" x14ac:dyDescent="0.35">
      <c r="D132" s="14"/>
      <c r="G132" s="14"/>
      <c r="H132" s="17" t="str">
        <f t="shared" si="0"/>
        <v/>
      </c>
    </row>
    <row r="133" spans="4:8" ht="15" x14ac:dyDescent="0.35">
      <c r="D133" s="14"/>
      <c r="G133" s="14"/>
      <c r="H133" s="17" t="str">
        <f t="shared" si="0"/>
        <v/>
      </c>
    </row>
    <row r="134" spans="4:8" ht="15" x14ac:dyDescent="0.35">
      <c r="D134" s="14"/>
      <c r="G134" s="14"/>
      <c r="H134" s="17" t="str">
        <f t="shared" si="0"/>
        <v/>
      </c>
    </row>
    <row r="135" spans="4:8" ht="15" x14ac:dyDescent="0.35">
      <c r="D135" s="14"/>
      <c r="G135" s="14"/>
      <c r="H135" s="17" t="str">
        <f t="shared" si="0"/>
        <v/>
      </c>
    </row>
    <row r="136" spans="4:8" ht="15" x14ac:dyDescent="0.35">
      <c r="D136" s="14"/>
      <c r="G136" s="14"/>
      <c r="H136" s="17" t="str">
        <f t="shared" si="0"/>
        <v/>
      </c>
    </row>
    <row r="137" spans="4:8" ht="15" x14ac:dyDescent="0.35">
      <c r="D137" s="14"/>
      <c r="G137" s="14"/>
      <c r="H137" s="17" t="str">
        <f t="shared" si="0"/>
        <v/>
      </c>
    </row>
    <row r="138" spans="4:8" ht="15" x14ac:dyDescent="0.35">
      <c r="D138" s="14"/>
      <c r="G138" s="14"/>
      <c r="H138" s="17" t="str">
        <f t="shared" si="0"/>
        <v/>
      </c>
    </row>
    <row r="139" spans="4:8" ht="15" x14ac:dyDescent="0.35">
      <c r="D139" s="14"/>
      <c r="G139" s="14"/>
      <c r="H139" s="17" t="str">
        <f t="shared" si="0"/>
        <v/>
      </c>
    </row>
    <row r="140" spans="4:8" ht="15" x14ac:dyDescent="0.35">
      <c r="D140" s="14"/>
      <c r="G140" s="14"/>
      <c r="H140" s="17" t="str">
        <f t="shared" si="0"/>
        <v/>
      </c>
    </row>
    <row r="141" spans="4:8" ht="15" x14ac:dyDescent="0.35">
      <c r="D141" s="14"/>
      <c r="G141" s="14"/>
      <c r="H141" s="17" t="str">
        <f t="shared" si="0"/>
        <v/>
      </c>
    </row>
    <row r="142" spans="4:8" ht="15" x14ac:dyDescent="0.35">
      <c r="D142" s="14"/>
      <c r="G142" s="14"/>
      <c r="H142" s="17" t="str">
        <f t="shared" si="0"/>
        <v/>
      </c>
    </row>
    <row r="143" spans="4:8" ht="15" x14ac:dyDescent="0.35">
      <c r="D143" s="14"/>
      <c r="G143" s="14"/>
      <c r="H143" s="17" t="str">
        <f t="shared" si="0"/>
        <v/>
      </c>
    </row>
    <row r="144" spans="4:8" ht="15" x14ac:dyDescent="0.35">
      <c r="D144" s="14"/>
      <c r="G144" s="14"/>
      <c r="H144" s="17" t="str">
        <f t="shared" si="0"/>
        <v/>
      </c>
    </row>
    <row r="145" spans="4:8" ht="15" x14ac:dyDescent="0.35">
      <c r="D145" s="14"/>
      <c r="G145" s="14"/>
      <c r="H145" s="17" t="str">
        <f t="shared" si="0"/>
        <v/>
      </c>
    </row>
    <row r="146" spans="4:8" ht="15" x14ac:dyDescent="0.35">
      <c r="D146" s="14"/>
      <c r="G146" s="14"/>
      <c r="H146" s="17" t="str">
        <f t="shared" si="0"/>
        <v/>
      </c>
    </row>
    <row r="147" spans="4:8" ht="15" x14ac:dyDescent="0.35">
      <c r="D147" s="14"/>
      <c r="G147" s="14"/>
      <c r="H147" s="17" t="str">
        <f t="shared" si="0"/>
        <v/>
      </c>
    </row>
    <row r="148" spans="4:8" ht="15" x14ac:dyDescent="0.35">
      <c r="D148" s="14"/>
      <c r="G148" s="14"/>
      <c r="H148" s="17" t="str">
        <f t="shared" si="0"/>
        <v/>
      </c>
    </row>
    <row r="149" spans="4:8" ht="15" x14ac:dyDescent="0.35">
      <c r="D149" s="14"/>
      <c r="G149" s="14"/>
      <c r="H149" s="17" t="str">
        <f t="shared" si="0"/>
        <v/>
      </c>
    </row>
    <row r="150" spans="4:8" ht="15" x14ac:dyDescent="0.35">
      <c r="D150" s="14"/>
      <c r="G150" s="14"/>
      <c r="H150" s="17" t="str">
        <f t="shared" si="0"/>
        <v/>
      </c>
    </row>
    <row r="151" spans="4:8" ht="15" x14ac:dyDescent="0.35">
      <c r="D151" s="14"/>
      <c r="G151" s="14"/>
      <c r="H151" s="17" t="str">
        <f t="shared" si="0"/>
        <v/>
      </c>
    </row>
    <row r="152" spans="4:8" ht="15" x14ac:dyDescent="0.35">
      <c r="D152" s="14"/>
      <c r="G152" s="14"/>
      <c r="H152" s="17" t="str">
        <f t="shared" si="0"/>
        <v/>
      </c>
    </row>
    <row r="153" spans="4:8" ht="15" x14ac:dyDescent="0.35">
      <c r="D153" s="14"/>
      <c r="G153" s="14"/>
      <c r="H153" s="17" t="str">
        <f t="shared" si="0"/>
        <v/>
      </c>
    </row>
    <row r="154" spans="4:8" ht="15" x14ac:dyDescent="0.35">
      <c r="D154" s="14"/>
      <c r="G154" s="14"/>
      <c r="H154" s="17" t="str">
        <f t="shared" si="0"/>
        <v/>
      </c>
    </row>
    <row r="155" spans="4:8" ht="15" x14ac:dyDescent="0.35">
      <c r="D155" s="14"/>
      <c r="G155" s="14"/>
      <c r="H155" s="17" t="str">
        <f t="shared" si="0"/>
        <v/>
      </c>
    </row>
    <row r="156" spans="4:8" ht="15" x14ac:dyDescent="0.35">
      <c r="D156" s="14"/>
      <c r="G156" s="14"/>
      <c r="H156" s="17" t="str">
        <f t="shared" si="0"/>
        <v/>
      </c>
    </row>
    <row r="157" spans="4:8" ht="15" x14ac:dyDescent="0.35">
      <c r="D157" s="14"/>
      <c r="G157" s="14"/>
      <c r="H157" s="17" t="str">
        <f t="shared" si="0"/>
        <v/>
      </c>
    </row>
    <row r="158" spans="4:8" ht="15" x14ac:dyDescent="0.35">
      <c r="D158" s="14"/>
      <c r="G158" s="14"/>
      <c r="H158" s="17" t="str">
        <f t="shared" si="0"/>
        <v/>
      </c>
    </row>
    <row r="159" spans="4:8" ht="15" x14ac:dyDescent="0.35">
      <c r="D159" s="14"/>
      <c r="G159" s="14"/>
      <c r="H159" s="17" t="str">
        <f t="shared" si="0"/>
        <v/>
      </c>
    </row>
    <row r="160" spans="4:8" ht="15" x14ac:dyDescent="0.35">
      <c r="D160" s="14"/>
      <c r="G160" s="14"/>
      <c r="H160" s="17" t="str">
        <f t="shared" si="0"/>
        <v/>
      </c>
    </row>
    <row r="161" spans="4:8" ht="15" x14ac:dyDescent="0.35">
      <c r="D161" s="14"/>
      <c r="G161" s="14"/>
      <c r="H161" s="17" t="str">
        <f t="shared" si="0"/>
        <v/>
      </c>
    </row>
    <row r="162" spans="4:8" ht="15" x14ac:dyDescent="0.35">
      <c r="D162" s="14"/>
      <c r="G162" s="14"/>
      <c r="H162" s="17" t="str">
        <f t="shared" si="0"/>
        <v/>
      </c>
    </row>
    <row r="163" spans="4:8" ht="15" x14ac:dyDescent="0.35">
      <c r="D163" s="14"/>
      <c r="G163" s="14"/>
      <c r="H163" s="17" t="str">
        <f t="shared" si="0"/>
        <v/>
      </c>
    </row>
    <row r="164" spans="4:8" ht="15" x14ac:dyDescent="0.35">
      <c r="D164" s="14"/>
      <c r="G164" s="14"/>
      <c r="H164" s="17" t="str">
        <f t="shared" si="0"/>
        <v/>
      </c>
    </row>
    <row r="165" spans="4:8" ht="15" x14ac:dyDescent="0.35">
      <c r="D165" s="14"/>
      <c r="G165" s="14"/>
      <c r="H165" s="17" t="str">
        <f t="shared" si="0"/>
        <v/>
      </c>
    </row>
    <row r="166" spans="4:8" ht="15" x14ac:dyDescent="0.35">
      <c r="D166" s="14"/>
      <c r="G166" s="14"/>
      <c r="H166" s="17" t="str">
        <f t="shared" si="0"/>
        <v/>
      </c>
    </row>
    <row r="167" spans="4:8" ht="15" x14ac:dyDescent="0.35">
      <c r="D167" s="14"/>
      <c r="G167" s="14"/>
      <c r="H167" s="17" t="str">
        <f t="shared" si="0"/>
        <v/>
      </c>
    </row>
    <row r="168" spans="4:8" ht="15" x14ac:dyDescent="0.35">
      <c r="D168" s="14"/>
      <c r="G168" s="14"/>
      <c r="H168" s="17" t="str">
        <f t="shared" si="0"/>
        <v/>
      </c>
    </row>
    <row r="169" spans="4:8" ht="15" x14ac:dyDescent="0.35">
      <c r="D169" s="14"/>
      <c r="G169" s="14"/>
      <c r="H169" s="17" t="str">
        <f t="shared" si="0"/>
        <v/>
      </c>
    </row>
    <row r="170" spans="4:8" ht="15" x14ac:dyDescent="0.35">
      <c r="D170" s="14"/>
      <c r="G170" s="14"/>
      <c r="H170" s="17" t="str">
        <f t="shared" si="0"/>
        <v/>
      </c>
    </row>
    <row r="171" spans="4:8" ht="15" x14ac:dyDescent="0.35">
      <c r="D171" s="14"/>
      <c r="G171" s="14"/>
      <c r="H171" s="17" t="str">
        <f t="shared" si="0"/>
        <v/>
      </c>
    </row>
    <row r="172" spans="4:8" ht="15" x14ac:dyDescent="0.35">
      <c r="D172" s="14"/>
      <c r="G172" s="14"/>
      <c r="H172" s="17" t="str">
        <f t="shared" si="0"/>
        <v/>
      </c>
    </row>
    <row r="173" spans="4:8" ht="15" x14ac:dyDescent="0.35">
      <c r="D173" s="14"/>
      <c r="G173" s="14"/>
      <c r="H173" s="17" t="str">
        <f t="shared" si="0"/>
        <v/>
      </c>
    </row>
    <row r="174" spans="4:8" ht="15" x14ac:dyDescent="0.35">
      <c r="D174" s="14"/>
      <c r="G174" s="14"/>
      <c r="H174" s="17" t="str">
        <f t="shared" si="0"/>
        <v/>
      </c>
    </row>
    <row r="175" spans="4:8" ht="15" x14ac:dyDescent="0.35">
      <c r="D175" s="14"/>
      <c r="G175" s="14"/>
      <c r="H175" s="17" t="str">
        <f t="shared" si="0"/>
        <v/>
      </c>
    </row>
    <row r="176" spans="4:8" ht="15" x14ac:dyDescent="0.35">
      <c r="D176" s="14"/>
      <c r="G176" s="14"/>
      <c r="H176" s="17" t="str">
        <f t="shared" si="0"/>
        <v/>
      </c>
    </row>
    <row r="177" spans="4:8" ht="15" x14ac:dyDescent="0.35">
      <c r="D177" s="14"/>
      <c r="G177" s="14"/>
      <c r="H177" s="17" t="str">
        <f t="shared" si="0"/>
        <v/>
      </c>
    </row>
    <row r="178" spans="4:8" ht="15" x14ac:dyDescent="0.35">
      <c r="D178" s="14"/>
      <c r="G178" s="14"/>
      <c r="H178" s="17" t="str">
        <f t="shared" si="0"/>
        <v/>
      </c>
    </row>
    <row r="179" spans="4:8" ht="15" x14ac:dyDescent="0.35">
      <c r="D179" s="14"/>
      <c r="G179" s="14"/>
      <c r="H179" s="17" t="str">
        <f t="shared" si="0"/>
        <v/>
      </c>
    </row>
    <row r="180" spans="4:8" ht="15" x14ac:dyDescent="0.35">
      <c r="D180" s="14"/>
      <c r="G180" s="14"/>
      <c r="H180" s="17" t="str">
        <f t="shared" si="0"/>
        <v/>
      </c>
    </row>
    <row r="181" spans="4:8" ht="15" x14ac:dyDescent="0.35">
      <c r="D181" s="14"/>
      <c r="G181" s="14"/>
      <c r="H181" s="17" t="str">
        <f t="shared" si="0"/>
        <v/>
      </c>
    </row>
    <row r="182" spans="4:8" ht="15" x14ac:dyDescent="0.35">
      <c r="D182" s="14"/>
      <c r="G182" s="14"/>
      <c r="H182" s="17" t="str">
        <f t="shared" si="0"/>
        <v/>
      </c>
    </row>
    <row r="183" spans="4:8" ht="15" x14ac:dyDescent="0.35">
      <c r="D183" s="14"/>
      <c r="G183" s="14"/>
      <c r="H183" s="17" t="str">
        <f t="shared" si="0"/>
        <v/>
      </c>
    </row>
    <row r="184" spans="4:8" ht="15" x14ac:dyDescent="0.35">
      <c r="D184" s="14"/>
      <c r="G184" s="14"/>
      <c r="H184" s="17" t="str">
        <f t="shared" si="0"/>
        <v/>
      </c>
    </row>
    <row r="185" spans="4:8" ht="15" x14ac:dyDescent="0.35">
      <c r="D185" s="14"/>
      <c r="G185" s="14"/>
      <c r="H185" s="17" t="str">
        <f t="shared" si="0"/>
        <v/>
      </c>
    </row>
    <row r="186" spans="4:8" ht="15" x14ac:dyDescent="0.35">
      <c r="D186" s="14"/>
      <c r="G186" s="14"/>
      <c r="H186" s="17" t="str">
        <f t="shared" si="0"/>
        <v/>
      </c>
    </row>
    <row r="187" spans="4:8" ht="15" x14ac:dyDescent="0.35">
      <c r="D187" s="14"/>
      <c r="G187" s="14"/>
      <c r="H187" s="17" t="str">
        <f t="shared" si="0"/>
        <v/>
      </c>
    </row>
    <row r="188" spans="4:8" ht="15" x14ac:dyDescent="0.35">
      <c r="D188" s="14"/>
      <c r="G188" s="14"/>
      <c r="H188" s="17" t="str">
        <f t="shared" si="0"/>
        <v/>
      </c>
    </row>
    <row r="189" spans="4:8" ht="15" x14ac:dyDescent="0.35">
      <c r="D189" s="14"/>
      <c r="G189" s="14"/>
      <c r="H189" s="17" t="str">
        <f t="shared" si="0"/>
        <v/>
      </c>
    </row>
    <row r="190" spans="4:8" ht="15" x14ac:dyDescent="0.35">
      <c r="D190" s="14"/>
      <c r="G190" s="14"/>
      <c r="H190" s="17" t="str">
        <f t="shared" si="0"/>
        <v/>
      </c>
    </row>
    <row r="191" spans="4:8" ht="15" x14ac:dyDescent="0.35">
      <c r="D191" s="14"/>
      <c r="G191" s="14"/>
      <c r="H191" s="17" t="str">
        <f t="shared" si="0"/>
        <v/>
      </c>
    </row>
    <row r="192" spans="4:8" ht="15" x14ac:dyDescent="0.35">
      <c r="D192" s="14"/>
      <c r="G192" s="14"/>
      <c r="H192" s="17" t="str">
        <f t="shared" si="0"/>
        <v/>
      </c>
    </row>
    <row r="193" spans="4:8" ht="15" x14ac:dyDescent="0.35">
      <c r="D193" s="14"/>
      <c r="G193" s="14"/>
      <c r="H193" s="17" t="str">
        <f t="shared" si="0"/>
        <v/>
      </c>
    </row>
    <row r="194" spans="4:8" ht="15" x14ac:dyDescent="0.35">
      <c r="D194" s="14"/>
      <c r="G194" s="14"/>
      <c r="H194" s="17" t="str">
        <f t="shared" si="0"/>
        <v/>
      </c>
    </row>
    <row r="195" spans="4:8" ht="15" x14ac:dyDescent="0.35">
      <c r="D195" s="14"/>
      <c r="G195" s="14"/>
      <c r="H195" s="17" t="str">
        <f t="shared" si="0"/>
        <v/>
      </c>
    </row>
    <row r="196" spans="4:8" ht="15" x14ac:dyDescent="0.35">
      <c r="D196" s="14"/>
      <c r="G196" s="14"/>
      <c r="H196" s="17" t="str">
        <f t="shared" si="0"/>
        <v/>
      </c>
    </row>
    <row r="197" spans="4:8" ht="15" x14ac:dyDescent="0.35">
      <c r="D197" s="14"/>
      <c r="G197" s="14"/>
      <c r="H197" s="17" t="str">
        <f t="shared" si="0"/>
        <v/>
      </c>
    </row>
    <row r="198" spans="4:8" ht="15" x14ac:dyDescent="0.35">
      <c r="D198" s="14"/>
      <c r="G198" s="14"/>
      <c r="H198" s="17" t="str">
        <f t="shared" si="0"/>
        <v/>
      </c>
    </row>
    <row r="199" spans="4:8" ht="15" x14ac:dyDescent="0.35">
      <c r="D199" s="14"/>
      <c r="G199" s="14"/>
      <c r="H199" s="17" t="str">
        <f t="shared" si="0"/>
        <v/>
      </c>
    </row>
    <row r="200" spans="4:8" ht="15" x14ac:dyDescent="0.35">
      <c r="D200" s="14"/>
      <c r="G200" s="14"/>
      <c r="H200" s="17" t="str">
        <f t="shared" si="0"/>
        <v/>
      </c>
    </row>
    <row r="201" spans="4:8" ht="15" x14ac:dyDescent="0.35">
      <c r="D201" s="14"/>
      <c r="G201" s="14"/>
      <c r="H201" s="17" t="str">
        <f t="shared" si="0"/>
        <v/>
      </c>
    </row>
    <row r="202" spans="4:8" ht="15" x14ac:dyDescent="0.35">
      <c r="D202" s="14"/>
      <c r="G202" s="14"/>
      <c r="H202" s="17" t="str">
        <f t="shared" si="0"/>
        <v/>
      </c>
    </row>
    <row r="203" spans="4:8" ht="15" x14ac:dyDescent="0.35">
      <c r="D203" s="14"/>
      <c r="G203" s="14"/>
      <c r="H203" s="17" t="str">
        <f t="shared" si="0"/>
        <v/>
      </c>
    </row>
    <row r="204" spans="4:8" ht="15" x14ac:dyDescent="0.35">
      <c r="D204" s="14"/>
      <c r="G204" s="14"/>
      <c r="H204" s="17" t="str">
        <f t="shared" si="0"/>
        <v/>
      </c>
    </row>
    <row r="205" spans="4:8" ht="15" x14ac:dyDescent="0.35">
      <c r="D205" s="14"/>
      <c r="G205" s="14"/>
      <c r="H205" s="17" t="str">
        <f t="shared" si="0"/>
        <v/>
      </c>
    </row>
    <row r="206" spans="4:8" ht="15" x14ac:dyDescent="0.35">
      <c r="D206" s="14"/>
      <c r="G206" s="14"/>
      <c r="H206" s="17" t="str">
        <f t="shared" si="0"/>
        <v/>
      </c>
    </row>
    <row r="207" spans="4:8" ht="15" x14ac:dyDescent="0.35">
      <c r="D207" s="14"/>
      <c r="G207" s="14"/>
      <c r="H207" s="17" t="str">
        <f t="shared" si="0"/>
        <v/>
      </c>
    </row>
    <row r="208" spans="4:8" ht="15" x14ac:dyDescent="0.35">
      <c r="D208" s="14"/>
      <c r="G208" s="14"/>
      <c r="H208" s="17" t="str">
        <f t="shared" si="0"/>
        <v/>
      </c>
    </row>
    <row r="209" spans="4:8" ht="15" x14ac:dyDescent="0.35">
      <c r="D209" s="14"/>
      <c r="G209" s="14"/>
      <c r="H209" s="17" t="str">
        <f t="shared" si="0"/>
        <v/>
      </c>
    </row>
    <row r="210" spans="4:8" ht="15" x14ac:dyDescent="0.35">
      <c r="D210" s="14"/>
      <c r="G210" s="14"/>
      <c r="H210" s="17" t="str">
        <f t="shared" si="0"/>
        <v/>
      </c>
    </row>
    <row r="211" spans="4:8" ht="15" x14ac:dyDescent="0.35">
      <c r="D211" s="14"/>
      <c r="G211" s="14"/>
      <c r="H211" s="17" t="str">
        <f t="shared" si="0"/>
        <v/>
      </c>
    </row>
    <row r="212" spans="4:8" ht="15" x14ac:dyDescent="0.35">
      <c r="D212" s="14"/>
      <c r="G212" s="14"/>
      <c r="H212" s="17" t="str">
        <f t="shared" si="0"/>
        <v/>
      </c>
    </row>
    <row r="213" spans="4:8" ht="15" x14ac:dyDescent="0.35">
      <c r="D213" s="14"/>
      <c r="G213" s="14"/>
      <c r="H213" s="17" t="str">
        <f t="shared" si="0"/>
        <v/>
      </c>
    </row>
    <row r="214" spans="4:8" ht="15" x14ac:dyDescent="0.35">
      <c r="D214" s="14"/>
      <c r="G214" s="14"/>
      <c r="H214" s="17" t="str">
        <f t="shared" si="0"/>
        <v/>
      </c>
    </row>
    <row r="215" spans="4:8" ht="15" x14ac:dyDescent="0.35">
      <c r="D215" s="14"/>
      <c r="G215" s="14"/>
      <c r="H215" s="17" t="str">
        <f t="shared" si="0"/>
        <v/>
      </c>
    </row>
    <row r="216" spans="4:8" ht="15" x14ac:dyDescent="0.35">
      <c r="D216" s="14"/>
      <c r="G216" s="14"/>
      <c r="H216" s="17" t="str">
        <f t="shared" si="0"/>
        <v/>
      </c>
    </row>
    <row r="217" spans="4:8" ht="15" x14ac:dyDescent="0.35">
      <c r="D217" s="14"/>
      <c r="G217" s="14"/>
      <c r="H217" s="17" t="str">
        <f t="shared" si="0"/>
        <v/>
      </c>
    </row>
    <row r="218" spans="4:8" ht="15" x14ac:dyDescent="0.35">
      <c r="D218" s="14"/>
      <c r="G218" s="14"/>
      <c r="H218" s="17" t="str">
        <f t="shared" si="0"/>
        <v/>
      </c>
    </row>
    <row r="219" spans="4:8" ht="15" x14ac:dyDescent="0.35">
      <c r="D219" s="14"/>
      <c r="G219" s="14"/>
      <c r="H219" s="17" t="str">
        <f t="shared" si="0"/>
        <v/>
      </c>
    </row>
    <row r="220" spans="4:8" ht="15" x14ac:dyDescent="0.35">
      <c r="D220" s="14"/>
      <c r="G220" s="14"/>
      <c r="H220" s="17" t="str">
        <f t="shared" si="0"/>
        <v/>
      </c>
    </row>
    <row r="221" spans="4:8" ht="15" x14ac:dyDescent="0.35">
      <c r="D221" s="14"/>
      <c r="G221" s="14"/>
      <c r="H221" s="17" t="str">
        <f t="shared" si="0"/>
        <v/>
      </c>
    </row>
    <row r="222" spans="4:8" ht="15" x14ac:dyDescent="0.35">
      <c r="D222" s="14"/>
      <c r="G222" s="14"/>
      <c r="H222" s="17" t="str">
        <f t="shared" si="0"/>
        <v/>
      </c>
    </row>
    <row r="223" spans="4:8" ht="15" x14ac:dyDescent="0.35">
      <c r="D223" s="14"/>
      <c r="G223" s="14"/>
      <c r="H223" s="17" t="str">
        <f t="shared" si="0"/>
        <v/>
      </c>
    </row>
    <row r="224" spans="4:8" ht="15" x14ac:dyDescent="0.35">
      <c r="D224" s="14"/>
      <c r="G224" s="14"/>
      <c r="H224" s="17" t="str">
        <f t="shared" si="0"/>
        <v/>
      </c>
    </row>
    <row r="225" spans="4:8" ht="15" x14ac:dyDescent="0.35">
      <c r="D225" s="14"/>
      <c r="G225" s="14"/>
      <c r="H225" s="17" t="str">
        <f t="shared" si="0"/>
        <v/>
      </c>
    </row>
    <row r="226" spans="4:8" ht="15" x14ac:dyDescent="0.35">
      <c r="D226" s="14"/>
      <c r="G226" s="14"/>
      <c r="H226" s="17" t="str">
        <f t="shared" si="0"/>
        <v/>
      </c>
    </row>
    <row r="227" spans="4:8" ht="15" x14ac:dyDescent="0.35">
      <c r="D227" s="14"/>
      <c r="G227" s="14"/>
      <c r="H227" s="17" t="str">
        <f t="shared" si="0"/>
        <v/>
      </c>
    </row>
    <row r="228" spans="4:8" ht="15" x14ac:dyDescent="0.35">
      <c r="D228" s="14"/>
      <c r="G228" s="14"/>
      <c r="H228" s="17" t="str">
        <f t="shared" si="0"/>
        <v/>
      </c>
    </row>
    <row r="229" spans="4:8" ht="15" x14ac:dyDescent="0.35">
      <c r="D229" s="14"/>
      <c r="G229" s="14"/>
      <c r="H229" s="17" t="str">
        <f t="shared" si="0"/>
        <v/>
      </c>
    </row>
    <row r="230" spans="4:8" ht="15" x14ac:dyDescent="0.35">
      <c r="D230" s="14"/>
      <c r="G230" s="14"/>
      <c r="H230" s="17" t="str">
        <f t="shared" si="0"/>
        <v/>
      </c>
    </row>
    <row r="231" spans="4:8" ht="15" x14ac:dyDescent="0.35">
      <c r="D231" s="14"/>
      <c r="G231" s="14"/>
      <c r="H231" s="17" t="str">
        <f t="shared" si="0"/>
        <v/>
      </c>
    </row>
    <row r="232" spans="4:8" ht="15" x14ac:dyDescent="0.35">
      <c r="D232" s="14"/>
      <c r="G232" s="14"/>
      <c r="H232" s="17" t="str">
        <f t="shared" si="0"/>
        <v/>
      </c>
    </row>
    <row r="233" spans="4:8" ht="15" x14ac:dyDescent="0.35">
      <c r="D233" s="14"/>
      <c r="G233" s="14"/>
      <c r="H233" s="17" t="str">
        <f t="shared" si="0"/>
        <v/>
      </c>
    </row>
    <row r="234" spans="4:8" ht="15" x14ac:dyDescent="0.35">
      <c r="D234" s="14"/>
      <c r="G234" s="14"/>
      <c r="H234" s="17" t="str">
        <f t="shared" si="0"/>
        <v/>
      </c>
    </row>
    <row r="235" spans="4:8" ht="15" x14ac:dyDescent="0.35">
      <c r="D235" s="14"/>
      <c r="G235" s="14"/>
      <c r="H235" s="17" t="str">
        <f t="shared" si="0"/>
        <v/>
      </c>
    </row>
    <row r="236" spans="4:8" ht="15" x14ac:dyDescent="0.35">
      <c r="D236" s="14"/>
      <c r="G236" s="14"/>
      <c r="H236" s="17" t="str">
        <f t="shared" si="0"/>
        <v/>
      </c>
    </row>
    <row r="237" spans="4:8" ht="15" x14ac:dyDescent="0.35">
      <c r="D237" s="14"/>
      <c r="G237" s="14"/>
      <c r="H237" s="17" t="str">
        <f t="shared" si="0"/>
        <v/>
      </c>
    </row>
    <row r="238" spans="4:8" ht="15" x14ac:dyDescent="0.35">
      <c r="D238" s="14"/>
      <c r="G238" s="14"/>
      <c r="H238" s="17" t="str">
        <f t="shared" si="0"/>
        <v/>
      </c>
    </row>
    <row r="239" spans="4:8" ht="15" x14ac:dyDescent="0.35">
      <c r="D239" s="14"/>
      <c r="G239" s="14"/>
      <c r="H239" s="17" t="str">
        <f t="shared" si="0"/>
        <v/>
      </c>
    </row>
    <row r="240" spans="4:8" ht="15" x14ac:dyDescent="0.35">
      <c r="D240" s="14"/>
      <c r="G240" s="14"/>
      <c r="H240" s="17" t="str">
        <f t="shared" si="0"/>
        <v/>
      </c>
    </row>
    <row r="241" spans="4:8" ht="15" x14ac:dyDescent="0.35">
      <c r="D241" s="14"/>
      <c r="G241" s="14"/>
      <c r="H241" s="17" t="str">
        <f t="shared" si="0"/>
        <v/>
      </c>
    </row>
    <row r="242" spans="4:8" ht="15" x14ac:dyDescent="0.35">
      <c r="D242" s="14"/>
      <c r="G242" s="14"/>
      <c r="H242" s="17" t="str">
        <f t="shared" si="0"/>
        <v/>
      </c>
    </row>
    <row r="243" spans="4:8" ht="15" x14ac:dyDescent="0.35">
      <c r="D243" s="14"/>
      <c r="G243" s="14"/>
      <c r="H243" s="17" t="str">
        <f t="shared" si="0"/>
        <v/>
      </c>
    </row>
    <row r="244" spans="4:8" ht="15" x14ac:dyDescent="0.35">
      <c r="D244" s="14"/>
      <c r="G244" s="14"/>
      <c r="H244" s="17" t="str">
        <f t="shared" si="0"/>
        <v/>
      </c>
    </row>
    <row r="245" spans="4:8" ht="15" x14ac:dyDescent="0.35">
      <c r="D245" s="14"/>
      <c r="G245" s="14"/>
      <c r="H245" s="17" t="str">
        <f t="shared" si="0"/>
        <v/>
      </c>
    </row>
    <row r="246" spans="4:8" ht="15" x14ac:dyDescent="0.35">
      <c r="D246" s="14"/>
      <c r="G246" s="14"/>
      <c r="H246" s="17" t="str">
        <f t="shared" si="0"/>
        <v/>
      </c>
    </row>
    <row r="247" spans="4:8" ht="15" x14ac:dyDescent="0.35">
      <c r="D247" s="14"/>
      <c r="G247" s="14"/>
      <c r="H247" s="17" t="str">
        <f t="shared" si="0"/>
        <v/>
      </c>
    </row>
    <row r="248" spans="4:8" ht="15" x14ac:dyDescent="0.35">
      <c r="D248" s="14"/>
      <c r="G248" s="14"/>
      <c r="H248" s="17" t="str">
        <f t="shared" si="0"/>
        <v/>
      </c>
    </row>
    <row r="249" spans="4:8" ht="15" x14ac:dyDescent="0.35">
      <c r="D249" s="14"/>
      <c r="G249" s="14"/>
      <c r="H249" s="17" t="str">
        <f t="shared" si="0"/>
        <v/>
      </c>
    </row>
    <row r="250" spans="4:8" ht="15" x14ac:dyDescent="0.35">
      <c r="D250" s="14"/>
      <c r="G250" s="14"/>
      <c r="H250" s="17" t="str">
        <f t="shared" si="0"/>
        <v/>
      </c>
    </row>
    <row r="251" spans="4:8" ht="15" x14ac:dyDescent="0.35">
      <c r="D251" s="14"/>
      <c r="G251" s="14"/>
      <c r="H251" s="17" t="str">
        <f t="shared" si="0"/>
        <v/>
      </c>
    </row>
    <row r="252" spans="4:8" ht="15" x14ac:dyDescent="0.35">
      <c r="D252" s="14"/>
      <c r="G252" s="14"/>
      <c r="H252" s="17" t="str">
        <f t="shared" si="0"/>
        <v/>
      </c>
    </row>
    <row r="253" spans="4:8" ht="15" x14ac:dyDescent="0.35">
      <c r="D253" s="14"/>
      <c r="G253" s="14"/>
      <c r="H253" s="17" t="str">
        <f t="shared" si="0"/>
        <v/>
      </c>
    </row>
    <row r="254" spans="4:8" ht="15" x14ac:dyDescent="0.35">
      <c r="D254" s="14"/>
      <c r="G254" s="14"/>
      <c r="H254" s="17" t="str">
        <f t="shared" si="0"/>
        <v/>
      </c>
    </row>
    <row r="255" spans="4:8" ht="15" x14ac:dyDescent="0.35">
      <c r="D255" s="14"/>
      <c r="G255" s="14"/>
      <c r="H255" s="17" t="str">
        <f t="shared" si="0"/>
        <v/>
      </c>
    </row>
    <row r="256" spans="4:8" ht="15" x14ac:dyDescent="0.35">
      <c r="D256" s="14"/>
      <c r="G256" s="14"/>
      <c r="H256" s="17" t="str">
        <f t="shared" si="0"/>
        <v/>
      </c>
    </row>
    <row r="257" spans="4:8" ht="15" x14ac:dyDescent="0.35">
      <c r="D257" s="14"/>
      <c r="G257" s="14"/>
      <c r="H257" s="17" t="str">
        <f t="shared" ref="H257:H511" si="1">IF(A257&lt;&gt;"",A257+TIMEVALUE(SUBSTITUTE(B257,":","."))-(6/24),"")</f>
        <v/>
      </c>
    </row>
    <row r="258" spans="4:8" ht="15" x14ac:dyDescent="0.35">
      <c r="D258" s="14"/>
      <c r="G258" s="14"/>
      <c r="H258" s="17" t="str">
        <f t="shared" si="1"/>
        <v/>
      </c>
    </row>
    <row r="259" spans="4:8" ht="15" x14ac:dyDescent="0.35">
      <c r="D259" s="14"/>
      <c r="G259" s="14"/>
      <c r="H259" s="17" t="str">
        <f t="shared" si="1"/>
        <v/>
      </c>
    </row>
    <row r="260" spans="4:8" ht="15" x14ac:dyDescent="0.35">
      <c r="D260" s="14"/>
      <c r="G260" s="14"/>
      <c r="H260" s="17" t="str">
        <f t="shared" si="1"/>
        <v/>
      </c>
    </row>
    <row r="261" spans="4:8" ht="15" x14ac:dyDescent="0.35">
      <c r="D261" s="14"/>
      <c r="G261" s="14"/>
      <c r="H261" s="17" t="str">
        <f t="shared" si="1"/>
        <v/>
      </c>
    </row>
    <row r="262" spans="4:8" ht="15" x14ac:dyDescent="0.35">
      <c r="D262" s="14"/>
      <c r="G262" s="14"/>
      <c r="H262" s="17" t="str">
        <f t="shared" si="1"/>
        <v/>
      </c>
    </row>
    <row r="263" spans="4:8" ht="15" x14ac:dyDescent="0.35">
      <c r="D263" s="14"/>
      <c r="G263" s="14"/>
      <c r="H263" s="17" t="str">
        <f t="shared" si="1"/>
        <v/>
      </c>
    </row>
    <row r="264" spans="4:8" ht="15" x14ac:dyDescent="0.35">
      <c r="D264" s="14"/>
      <c r="G264" s="14"/>
      <c r="H264" s="17" t="str">
        <f t="shared" si="1"/>
        <v/>
      </c>
    </row>
    <row r="265" spans="4:8" ht="15" x14ac:dyDescent="0.35">
      <c r="D265" s="14"/>
      <c r="G265" s="14"/>
      <c r="H265" s="17" t="str">
        <f t="shared" si="1"/>
        <v/>
      </c>
    </row>
    <row r="266" spans="4:8" ht="15" x14ac:dyDescent="0.35">
      <c r="D266" s="14"/>
      <c r="G266" s="14"/>
      <c r="H266" s="17" t="str">
        <f t="shared" si="1"/>
        <v/>
      </c>
    </row>
    <row r="267" spans="4:8" ht="15" x14ac:dyDescent="0.35">
      <c r="D267" s="14"/>
      <c r="G267" s="14"/>
      <c r="H267" s="17" t="str">
        <f t="shared" si="1"/>
        <v/>
      </c>
    </row>
    <row r="268" spans="4:8" ht="15" x14ac:dyDescent="0.35">
      <c r="D268" s="14"/>
      <c r="G268" s="14"/>
      <c r="H268" s="17" t="str">
        <f t="shared" si="1"/>
        <v/>
      </c>
    </row>
    <row r="269" spans="4:8" ht="15" x14ac:dyDescent="0.35">
      <c r="D269" s="14"/>
      <c r="G269" s="14"/>
      <c r="H269" s="17" t="str">
        <f t="shared" si="1"/>
        <v/>
      </c>
    </row>
    <row r="270" spans="4:8" ht="15" x14ac:dyDescent="0.35">
      <c r="D270" s="14"/>
      <c r="G270" s="14"/>
      <c r="H270" s="17" t="str">
        <f t="shared" si="1"/>
        <v/>
      </c>
    </row>
    <row r="271" spans="4:8" ht="15" x14ac:dyDescent="0.35">
      <c r="D271" s="14"/>
      <c r="G271" s="14"/>
      <c r="H271" s="17" t="str">
        <f t="shared" si="1"/>
        <v/>
      </c>
    </row>
    <row r="272" spans="4:8" ht="15" x14ac:dyDescent="0.35">
      <c r="D272" s="14"/>
      <c r="G272" s="14"/>
      <c r="H272" s="17" t="str">
        <f t="shared" si="1"/>
        <v/>
      </c>
    </row>
    <row r="273" spans="4:8" ht="15" x14ac:dyDescent="0.35">
      <c r="D273" s="14"/>
      <c r="G273" s="14"/>
      <c r="H273" s="17" t="str">
        <f t="shared" si="1"/>
        <v/>
      </c>
    </row>
    <row r="274" spans="4:8" ht="15" x14ac:dyDescent="0.35">
      <c r="D274" s="14"/>
      <c r="G274" s="14"/>
      <c r="H274" s="17" t="str">
        <f t="shared" si="1"/>
        <v/>
      </c>
    </row>
    <row r="275" spans="4:8" ht="15" x14ac:dyDescent="0.35">
      <c r="D275" s="14"/>
      <c r="G275" s="14"/>
      <c r="H275" s="17" t="str">
        <f t="shared" si="1"/>
        <v/>
      </c>
    </row>
    <row r="276" spans="4:8" ht="15" x14ac:dyDescent="0.35">
      <c r="D276" s="14"/>
      <c r="G276" s="14"/>
      <c r="H276" s="17" t="str">
        <f t="shared" si="1"/>
        <v/>
      </c>
    </row>
    <row r="277" spans="4:8" ht="15" x14ac:dyDescent="0.35">
      <c r="D277" s="14"/>
      <c r="G277" s="14"/>
      <c r="H277" s="17" t="str">
        <f t="shared" si="1"/>
        <v/>
      </c>
    </row>
    <row r="278" spans="4:8" ht="15" x14ac:dyDescent="0.35">
      <c r="D278" s="14"/>
      <c r="G278" s="14"/>
      <c r="H278" s="17" t="str">
        <f t="shared" si="1"/>
        <v/>
      </c>
    </row>
    <row r="279" spans="4:8" ht="15" x14ac:dyDescent="0.35">
      <c r="D279" s="14"/>
      <c r="G279" s="14"/>
      <c r="H279" s="17" t="str">
        <f t="shared" si="1"/>
        <v/>
      </c>
    </row>
    <row r="280" spans="4:8" ht="15" x14ac:dyDescent="0.35">
      <c r="D280" s="14"/>
      <c r="G280" s="14"/>
      <c r="H280" s="17" t="str">
        <f t="shared" si="1"/>
        <v/>
      </c>
    </row>
    <row r="281" spans="4:8" ht="15" x14ac:dyDescent="0.35">
      <c r="D281" s="14"/>
      <c r="G281" s="14"/>
      <c r="H281" s="17" t="str">
        <f t="shared" si="1"/>
        <v/>
      </c>
    </row>
    <row r="282" spans="4:8" ht="15" x14ac:dyDescent="0.35">
      <c r="D282" s="14"/>
      <c r="G282" s="14"/>
      <c r="H282" s="17" t="str">
        <f t="shared" si="1"/>
        <v/>
      </c>
    </row>
    <row r="283" spans="4:8" ht="15" x14ac:dyDescent="0.35">
      <c r="D283" s="14"/>
      <c r="G283" s="14"/>
      <c r="H283" s="17" t="str">
        <f t="shared" si="1"/>
        <v/>
      </c>
    </row>
    <row r="284" spans="4:8" ht="15" x14ac:dyDescent="0.35">
      <c r="D284" s="14"/>
      <c r="G284" s="14"/>
      <c r="H284" s="17" t="str">
        <f t="shared" si="1"/>
        <v/>
      </c>
    </row>
    <row r="285" spans="4:8" ht="15" x14ac:dyDescent="0.35">
      <c r="D285" s="14"/>
      <c r="G285" s="14"/>
      <c r="H285" s="17" t="str">
        <f t="shared" si="1"/>
        <v/>
      </c>
    </row>
    <row r="286" spans="4:8" ht="15" x14ac:dyDescent="0.35">
      <c r="D286" s="14"/>
      <c r="G286" s="14"/>
      <c r="H286" s="17" t="str">
        <f t="shared" si="1"/>
        <v/>
      </c>
    </row>
    <row r="287" spans="4:8" ht="15" x14ac:dyDescent="0.35">
      <c r="D287" s="14"/>
      <c r="G287" s="14"/>
      <c r="H287" s="17" t="str">
        <f t="shared" si="1"/>
        <v/>
      </c>
    </row>
    <row r="288" spans="4:8" ht="15" x14ac:dyDescent="0.35">
      <c r="D288" s="14"/>
      <c r="G288" s="14"/>
      <c r="H288" s="17" t="str">
        <f t="shared" si="1"/>
        <v/>
      </c>
    </row>
    <row r="289" spans="4:8" ht="15" x14ac:dyDescent="0.35">
      <c r="D289" s="14"/>
      <c r="G289" s="14"/>
      <c r="H289" s="17" t="str">
        <f t="shared" si="1"/>
        <v/>
      </c>
    </row>
    <row r="290" spans="4:8" ht="15" x14ac:dyDescent="0.35">
      <c r="D290" s="14"/>
      <c r="G290" s="14"/>
      <c r="H290" s="17" t="str">
        <f t="shared" si="1"/>
        <v/>
      </c>
    </row>
    <row r="291" spans="4:8" ht="15" x14ac:dyDescent="0.35">
      <c r="D291" s="14"/>
      <c r="G291" s="14"/>
      <c r="H291" s="17" t="str">
        <f t="shared" si="1"/>
        <v/>
      </c>
    </row>
    <row r="292" spans="4:8" ht="15" x14ac:dyDescent="0.35">
      <c r="D292" s="14"/>
      <c r="G292" s="14"/>
      <c r="H292" s="17" t="str">
        <f t="shared" si="1"/>
        <v/>
      </c>
    </row>
    <row r="293" spans="4:8" ht="15" x14ac:dyDescent="0.35">
      <c r="D293" s="14"/>
      <c r="G293" s="14"/>
      <c r="H293" s="17" t="str">
        <f t="shared" si="1"/>
        <v/>
      </c>
    </row>
    <row r="294" spans="4:8" ht="15" x14ac:dyDescent="0.35">
      <c r="D294" s="14"/>
      <c r="G294" s="14"/>
      <c r="H294" s="17" t="str">
        <f t="shared" si="1"/>
        <v/>
      </c>
    </row>
    <row r="295" spans="4:8" ht="15" x14ac:dyDescent="0.35">
      <c r="D295" s="14"/>
      <c r="G295" s="14"/>
      <c r="H295" s="17" t="str">
        <f t="shared" si="1"/>
        <v/>
      </c>
    </row>
    <row r="296" spans="4:8" ht="15" x14ac:dyDescent="0.35">
      <c r="D296" s="14"/>
      <c r="G296" s="14"/>
      <c r="H296" s="17" t="str">
        <f t="shared" si="1"/>
        <v/>
      </c>
    </row>
    <row r="297" spans="4:8" ht="15" x14ac:dyDescent="0.35">
      <c r="D297" s="14"/>
      <c r="G297" s="14"/>
      <c r="H297" s="17" t="str">
        <f t="shared" si="1"/>
        <v/>
      </c>
    </row>
    <row r="298" spans="4:8" ht="15" x14ac:dyDescent="0.35">
      <c r="D298" s="14"/>
      <c r="G298" s="14"/>
      <c r="H298" s="17" t="str">
        <f t="shared" si="1"/>
        <v/>
      </c>
    </row>
    <row r="299" spans="4:8" ht="15" x14ac:dyDescent="0.35">
      <c r="D299" s="14"/>
      <c r="G299" s="14"/>
      <c r="H299" s="17" t="str">
        <f t="shared" si="1"/>
        <v/>
      </c>
    </row>
    <row r="300" spans="4:8" ht="15" x14ac:dyDescent="0.35">
      <c r="D300" s="14"/>
      <c r="G300" s="14"/>
      <c r="H300" s="17" t="str">
        <f t="shared" si="1"/>
        <v/>
      </c>
    </row>
    <row r="301" spans="4:8" ht="15" x14ac:dyDescent="0.35">
      <c r="D301" s="14"/>
      <c r="G301" s="14"/>
      <c r="H301" s="17" t="str">
        <f t="shared" si="1"/>
        <v/>
      </c>
    </row>
    <row r="302" spans="4:8" ht="15" x14ac:dyDescent="0.35">
      <c r="D302" s="14"/>
      <c r="G302" s="14"/>
      <c r="H302" s="17" t="str">
        <f t="shared" si="1"/>
        <v/>
      </c>
    </row>
    <row r="303" spans="4:8" ht="15" x14ac:dyDescent="0.35">
      <c r="D303" s="14"/>
      <c r="G303" s="14"/>
      <c r="H303" s="17" t="str">
        <f t="shared" si="1"/>
        <v/>
      </c>
    </row>
    <row r="304" spans="4:8" ht="15" x14ac:dyDescent="0.35">
      <c r="D304" s="14"/>
      <c r="G304" s="14"/>
      <c r="H304" s="17" t="str">
        <f t="shared" si="1"/>
        <v/>
      </c>
    </row>
    <row r="305" spans="4:8" ht="15" x14ac:dyDescent="0.35">
      <c r="D305" s="14"/>
      <c r="G305" s="14"/>
      <c r="H305" s="17" t="str">
        <f t="shared" si="1"/>
        <v/>
      </c>
    </row>
    <row r="306" spans="4:8" ht="15" x14ac:dyDescent="0.35">
      <c r="D306" s="14"/>
      <c r="G306" s="14"/>
      <c r="H306" s="17" t="str">
        <f t="shared" si="1"/>
        <v/>
      </c>
    </row>
    <row r="307" spans="4:8" ht="15" x14ac:dyDescent="0.35">
      <c r="D307" s="14"/>
      <c r="G307" s="14"/>
      <c r="H307" s="17" t="str">
        <f t="shared" si="1"/>
        <v/>
      </c>
    </row>
    <row r="308" spans="4:8" ht="15" x14ac:dyDescent="0.35">
      <c r="D308" s="14"/>
      <c r="G308" s="14"/>
      <c r="H308" s="17" t="str">
        <f t="shared" si="1"/>
        <v/>
      </c>
    </row>
    <row r="309" spans="4:8" ht="15" x14ac:dyDescent="0.35">
      <c r="D309" s="14"/>
      <c r="G309" s="14"/>
      <c r="H309" s="17" t="str">
        <f t="shared" si="1"/>
        <v/>
      </c>
    </row>
    <row r="310" spans="4:8" ht="15" x14ac:dyDescent="0.35">
      <c r="D310" s="14"/>
      <c r="G310" s="14"/>
      <c r="H310" s="17" t="str">
        <f t="shared" si="1"/>
        <v/>
      </c>
    </row>
    <row r="311" spans="4:8" ht="15" x14ac:dyDescent="0.35">
      <c r="D311" s="14"/>
      <c r="G311" s="14"/>
      <c r="H311" s="17" t="str">
        <f t="shared" si="1"/>
        <v/>
      </c>
    </row>
    <row r="312" spans="4:8" ht="15" x14ac:dyDescent="0.35">
      <c r="D312" s="14"/>
      <c r="G312" s="14"/>
      <c r="H312" s="17" t="str">
        <f t="shared" si="1"/>
        <v/>
      </c>
    </row>
    <row r="313" spans="4:8" ht="15" x14ac:dyDescent="0.35">
      <c r="D313" s="14"/>
      <c r="G313" s="14"/>
      <c r="H313" s="17" t="str">
        <f t="shared" si="1"/>
        <v/>
      </c>
    </row>
    <row r="314" spans="4:8" ht="15" x14ac:dyDescent="0.35">
      <c r="D314" s="14"/>
      <c r="G314" s="14"/>
      <c r="H314" s="17" t="str">
        <f t="shared" si="1"/>
        <v/>
      </c>
    </row>
    <row r="315" spans="4:8" ht="15" x14ac:dyDescent="0.35">
      <c r="D315" s="14"/>
      <c r="G315" s="14"/>
      <c r="H315" s="17" t="str">
        <f t="shared" si="1"/>
        <v/>
      </c>
    </row>
    <row r="316" spans="4:8" ht="15" x14ac:dyDescent="0.35">
      <c r="D316" s="14"/>
      <c r="G316" s="14"/>
      <c r="H316" s="17" t="str">
        <f t="shared" si="1"/>
        <v/>
      </c>
    </row>
    <row r="317" spans="4:8" ht="15" x14ac:dyDescent="0.35">
      <c r="D317" s="14"/>
      <c r="G317" s="14"/>
      <c r="H317" s="17" t="str">
        <f t="shared" si="1"/>
        <v/>
      </c>
    </row>
    <row r="318" spans="4:8" ht="15" x14ac:dyDescent="0.35">
      <c r="D318" s="14"/>
      <c r="G318" s="14"/>
      <c r="H318" s="17" t="str">
        <f t="shared" si="1"/>
        <v/>
      </c>
    </row>
    <row r="319" spans="4:8" ht="15" x14ac:dyDescent="0.35">
      <c r="D319" s="14"/>
      <c r="G319" s="14"/>
      <c r="H319" s="17" t="str">
        <f t="shared" si="1"/>
        <v/>
      </c>
    </row>
    <row r="320" spans="4:8" ht="15" x14ac:dyDescent="0.35">
      <c r="D320" s="14"/>
      <c r="G320" s="14"/>
      <c r="H320" s="17" t="str">
        <f t="shared" si="1"/>
        <v/>
      </c>
    </row>
    <row r="321" spans="4:8" ht="15" x14ac:dyDescent="0.35">
      <c r="D321" s="14"/>
      <c r="G321" s="14"/>
      <c r="H321" s="17" t="str">
        <f t="shared" si="1"/>
        <v/>
      </c>
    </row>
    <row r="322" spans="4:8" ht="15" x14ac:dyDescent="0.35">
      <c r="D322" s="14"/>
      <c r="G322" s="14"/>
      <c r="H322" s="17" t="str">
        <f t="shared" si="1"/>
        <v/>
      </c>
    </row>
    <row r="323" spans="4:8" ht="15" x14ac:dyDescent="0.35">
      <c r="D323" s="14"/>
      <c r="G323" s="14"/>
      <c r="H323" s="17" t="str">
        <f t="shared" si="1"/>
        <v/>
      </c>
    </row>
    <row r="324" spans="4:8" ht="15" x14ac:dyDescent="0.35">
      <c r="D324" s="14"/>
      <c r="G324" s="14"/>
      <c r="H324" s="17" t="str">
        <f t="shared" si="1"/>
        <v/>
      </c>
    </row>
    <row r="325" spans="4:8" ht="15" x14ac:dyDescent="0.35">
      <c r="D325" s="14"/>
      <c r="G325" s="14"/>
      <c r="H325" s="17" t="str">
        <f t="shared" si="1"/>
        <v/>
      </c>
    </row>
    <row r="326" spans="4:8" ht="15" x14ac:dyDescent="0.35">
      <c r="D326" s="14"/>
      <c r="G326" s="14"/>
      <c r="H326" s="17" t="str">
        <f t="shared" si="1"/>
        <v/>
      </c>
    </row>
    <row r="327" spans="4:8" ht="15" x14ac:dyDescent="0.35">
      <c r="D327" s="14"/>
      <c r="G327" s="14"/>
      <c r="H327" s="17" t="str">
        <f t="shared" si="1"/>
        <v/>
      </c>
    </row>
    <row r="328" spans="4:8" ht="15" x14ac:dyDescent="0.35">
      <c r="D328" s="14"/>
      <c r="G328" s="14"/>
      <c r="H328" s="17" t="str">
        <f t="shared" si="1"/>
        <v/>
      </c>
    </row>
    <row r="329" spans="4:8" ht="15" x14ac:dyDescent="0.35">
      <c r="D329" s="14"/>
      <c r="G329" s="14"/>
      <c r="H329" s="17" t="str">
        <f t="shared" si="1"/>
        <v/>
      </c>
    </row>
    <row r="330" spans="4:8" ht="15" x14ac:dyDescent="0.35">
      <c r="D330" s="14"/>
      <c r="G330" s="14"/>
      <c r="H330" s="17" t="str">
        <f t="shared" si="1"/>
        <v/>
      </c>
    </row>
    <row r="331" spans="4:8" ht="15" x14ac:dyDescent="0.35">
      <c r="D331" s="14"/>
      <c r="G331" s="14"/>
      <c r="H331" s="17" t="str">
        <f t="shared" si="1"/>
        <v/>
      </c>
    </row>
    <row r="332" spans="4:8" ht="15" x14ac:dyDescent="0.35">
      <c r="D332" s="14"/>
      <c r="G332" s="14"/>
      <c r="H332" s="17" t="str">
        <f t="shared" si="1"/>
        <v/>
      </c>
    </row>
    <row r="333" spans="4:8" ht="15" x14ac:dyDescent="0.35">
      <c r="D333" s="14"/>
      <c r="G333" s="14"/>
      <c r="H333" s="17" t="str">
        <f t="shared" si="1"/>
        <v/>
      </c>
    </row>
    <row r="334" spans="4:8" ht="15" x14ac:dyDescent="0.35">
      <c r="D334" s="14"/>
      <c r="G334" s="14"/>
      <c r="H334" s="17" t="str">
        <f t="shared" si="1"/>
        <v/>
      </c>
    </row>
    <row r="335" spans="4:8" ht="15" x14ac:dyDescent="0.35">
      <c r="D335" s="14"/>
      <c r="G335" s="14"/>
      <c r="H335" s="17" t="str">
        <f t="shared" si="1"/>
        <v/>
      </c>
    </row>
    <row r="336" spans="4:8" ht="15" x14ac:dyDescent="0.35">
      <c r="D336" s="14"/>
      <c r="G336" s="14"/>
      <c r="H336" s="17" t="str">
        <f t="shared" si="1"/>
        <v/>
      </c>
    </row>
    <row r="337" spans="4:8" ht="15" x14ac:dyDescent="0.35">
      <c r="D337" s="14"/>
      <c r="G337" s="14"/>
      <c r="H337" s="17" t="str">
        <f t="shared" si="1"/>
        <v/>
      </c>
    </row>
    <row r="338" spans="4:8" ht="15" x14ac:dyDescent="0.35">
      <c r="D338" s="14"/>
      <c r="G338" s="14"/>
      <c r="H338" s="17" t="str">
        <f t="shared" si="1"/>
        <v/>
      </c>
    </row>
    <row r="339" spans="4:8" ht="15" x14ac:dyDescent="0.35">
      <c r="D339" s="14"/>
      <c r="G339" s="14"/>
      <c r="H339" s="17" t="str">
        <f t="shared" si="1"/>
        <v/>
      </c>
    </row>
    <row r="340" spans="4:8" ht="15" x14ac:dyDescent="0.35">
      <c r="D340" s="14"/>
      <c r="G340" s="14"/>
      <c r="H340" s="17" t="str">
        <f t="shared" si="1"/>
        <v/>
      </c>
    </row>
    <row r="341" spans="4:8" ht="15" x14ac:dyDescent="0.35">
      <c r="D341" s="14"/>
      <c r="G341" s="14"/>
      <c r="H341" s="17" t="str">
        <f t="shared" si="1"/>
        <v/>
      </c>
    </row>
    <row r="342" spans="4:8" ht="15" x14ac:dyDescent="0.35">
      <c r="D342" s="14"/>
      <c r="G342" s="14"/>
      <c r="H342" s="17" t="str">
        <f t="shared" si="1"/>
        <v/>
      </c>
    </row>
    <row r="343" spans="4:8" ht="15" x14ac:dyDescent="0.35">
      <c r="D343" s="14"/>
      <c r="G343" s="14"/>
      <c r="H343" s="17" t="str">
        <f t="shared" si="1"/>
        <v/>
      </c>
    </row>
    <row r="344" spans="4:8" ht="15" x14ac:dyDescent="0.35">
      <c r="D344" s="14"/>
      <c r="G344" s="14"/>
      <c r="H344" s="17" t="str">
        <f t="shared" si="1"/>
        <v/>
      </c>
    </row>
    <row r="345" spans="4:8" ht="15" x14ac:dyDescent="0.35">
      <c r="D345" s="14"/>
      <c r="G345" s="14"/>
      <c r="H345" s="17" t="str">
        <f t="shared" si="1"/>
        <v/>
      </c>
    </row>
    <row r="346" spans="4:8" ht="15" x14ac:dyDescent="0.35">
      <c r="D346" s="14"/>
      <c r="G346" s="14"/>
      <c r="H346" s="17" t="str">
        <f t="shared" si="1"/>
        <v/>
      </c>
    </row>
    <row r="347" spans="4:8" ht="15" x14ac:dyDescent="0.35">
      <c r="D347" s="14"/>
      <c r="G347" s="14"/>
      <c r="H347" s="17" t="str">
        <f t="shared" si="1"/>
        <v/>
      </c>
    </row>
    <row r="348" spans="4:8" ht="15" x14ac:dyDescent="0.35">
      <c r="D348" s="14"/>
      <c r="G348" s="14"/>
      <c r="H348" s="17" t="str">
        <f t="shared" si="1"/>
        <v/>
      </c>
    </row>
    <row r="349" spans="4:8" ht="15" x14ac:dyDescent="0.35">
      <c r="D349" s="14"/>
      <c r="G349" s="14"/>
      <c r="H349" s="17" t="str">
        <f t="shared" si="1"/>
        <v/>
      </c>
    </row>
    <row r="350" spans="4:8" ht="15" x14ac:dyDescent="0.35">
      <c r="D350" s="14"/>
      <c r="G350" s="14"/>
      <c r="H350" s="17" t="str">
        <f t="shared" si="1"/>
        <v/>
      </c>
    </row>
    <row r="351" spans="4:8" ht="15" x14ac:dyDescent="0.35">
      <c r="D351" s="14"/>
      <c r="G351" s="14"/>
      <c r="H351" s="17" t="str">
        <f t="shared" si="1"/>
        <v/>
      </c>
    </row>
    <row r="352" spans="4:8" ht="15" x14ac:dyDescent="0.35">
      <c r="D352" s="14"/>
      <c r="G352" s="14"/>
      <c r="H352" s="17" t="str">
        <f t="shared" si="1"/>
        <v/>
      </c>
    </row>
    <row r="353" spans="4:8" ht="15" x14ac:dyDescent="0.35">
      <c r="D353" s="14"/>
      <c r="G353" s="14"/>
      <c r="H353" s="17" t="str">
        <f t="shared" si="1"/>
        <v/>
      </c>
    </row>
    <row r="354" spans="4:8" ht="15" x14ac:dyDescent="0.35">
      <c r="D354" s="14"/>
      <c r="G354" s="14"/>
      <c r="H354" s="17" t="str">
        <f t="shared" si="1"/>
        <v/>
      </c>
    </row>
    <row r="355" spans="4:8" ht="15" x14ac:dyDescent="0.35">
      <c r="D355" s="14"/>
      <c r="G355" s="14"/>
      <c r="H355" s="17" t="str">
        <f t="shared" si="1"/>
        <v/>
      </c>
    </row>
    <row r="356" spans="4:8" ht="15" x14ac:dyDescent="0.35">
      <c r="D356" s="14"/>
      <c r="G356" s="14"/>
      <c r="H356" s="17" t="str">
        <f t="shared" si="1"/>
        <v/>
      </c>
    </row>
    <row r="357" spans="4:8" ht="15" x14ac:dyDescent="0.35">
      <c r="D357" s="14"/>
      <c r="G357" s="14"/>
      <c r="H357" s="17" t="str">
        <f t="shared" si="1"/>
        <v/>
      </c>
    </row>
    <row r="358" spans="4:8" ht="15" x14ac:dyDescent="0.35">
      <c r="D358" s="14"/>
      <c r="G358" s="14"/>
      <c r="H358" s="17" t="str">
        <f t="shared" si="1"/>
        <v/>
      </c>
    </row>
    <row r="359" spans="4:8" ht="15" x14ac:dyDescent="0.35">
      <c r="D359" s="14"/>
      <c r="G359" s="14"/>
      <c r="H359" s="17" t="str">
        <f t="shared" si="1"/>
        <v/>
      </c>
    </row>
    <row r="360" spans="4:8" ht="15" x14ac:dyDescent="0.35">
      <c r="D360" s="14"/>
      <c r="G360" s="14"/>
      <c r="H360" s="17" t="str">
        <f t="shared" si="1"/>
        <v/>
      </c>
    </row>
    <row r="361" spans="4:8" ht="15" x14ac:dyDescent="0.35">
      <c r="D361" s="14"/>
      <c r="G361" s="14"/>
      <c r="H361" s="17" t="str">
        <f t="shared" si="1"/>
        <v/>
      </c>
    </row>
    <row r="362" spans="4:8" ht="15" x14ac:dyDescent="0.35">
      <c r="D362" s="14"/>
      <c r="G362" s="14"/>
      <c r="H362" s="17" t="str">
        <f t="shared" si="1"/>
        <v/>
      </c>
    </row>
    <row r="363" spans="4:8" ht="15" x14ac:dyDescent="0.35">
      <c r="D363" s="14"/>
      <c r="G363" s="14"/>
      <c r="H363" s="17" t="str">
        <f t="shared" si="1"/>
        <v/>
      </c>
    </row>
    <row r="364" spans="4:8" ht="15" x14ac:dyDescent="0.35">
      <c r="D364" s="14"/>
      <c r="G364" s="14"/>
      <c r="H364" s="17" t="str">
        <f t="shared" si="1"/>
        <v/>
      </c>
    </row>
    <row r="365" spans="4:8" ht="15" x14ac:dyDescent="0.35">
      <c r="D365" s="14"/>
      <c r="G365" s="14"/>
      <c r="H365" s="17" t="str">
        <f t="shared" si="1"/>
        <v/>
      </c>
    </row>
    <row r="366" spans="4:8" ht="15" x14ac:dyDescent="0.35">
      <c r="D366" s="14"/>
      <c r="G366" s="14"/>
      <c r="H366" s="17" t="str">
        <f t="shared" si="1"/>
        <v/>
      </c>
    </row>
    <row r="367" spans="4:8" ht="15" x14ac:dyDescent="0.35">
      <c r="D367" s="14"/>
      <c r="G367" s="14"/>
      <c r="H367" s="17" t="str">
        <f t="shared" si="1"/>
        <v/>
      </c>
    </row>
    <row r="368" spans="4:8" ht="15" x14ac:dyDescent="0.35">
      <c r="D368" s="14"/>
      <c r="G368" s="14"/>
      <c r="H368" s="17" t="str">
        <f t="shared" si="1"/>
        <v/>
      </c>
    </row>
    <row r="369" spans="4:8" ht="15" x14ac:dyDescent="0.35">
      <c r="D369" s="14"/>
      <c r="G369" s="14"/>
      <c r="H369" s="17" t="str">
        <f t="shared" si="1"/>
        <v/>
      </c>
    </row>
    <row r="370" spans="4:8" ht="15" x14ac:dyDescent="0.35">
      <c r="D370" s="14"/>
      <c r="G370" s="14"/>
      <c r="H370" s="17" t="str">
        <f t="shared" si="1"/>
        <v/>
      </c>
    </row>
    <row r="371" spans="4:8" ht="15" x14ac:dyDescent="0.35">
      <c r="D371" s="14"/>
      <c r="G371" s="14"/>
      <c r="H371" s="17" t="str">
        <f t="shared" si="1"/>
        <v/>
      </c>
    </row>
    <row r="372" spans="4:8" ht="15" x14ac:dyDescent="0.35">
      <c r="D372" s="14"/>
      <c r="G372" s="14"/>
      <c r="H372" s="17" t="str">
        <f t="shared" si="1"/>
        <v/>
      </c>
    </row>
    <row r="373" spans="4:8" ht="15" x14ac:dyDescent="0.35">
      <c r="D373" s="14"/>
      <c r="G373" s="14"/>
      <c r="H373" s="17" t="str">
        <f t="shared" si="1"/>
        <v/>
      </c>
    </row>
    <row r="374" spans="4:8" ht="15" x14ac:dyDescent="0.35">
      <c r="D374" s="14"/>
      <c r="G374" s="14"/>
      <c r="H374" s="17" t="str">
        <f t="shared" si="1"/>
        <v/>
      </c>
    </row>
    <row r="375" spans="4:8" ht="15" x14ac:dyDescent="0.35">
      <c r="D375" s="14"/>
      <c r="G375" s="14"/>
      <c r="H375" s="17" t="str">
        <f t="shared" si="1"/>
        <v/>
      </c>
    </row>
    <row r="376" spans="4:8" ht="15" x14ac:dyDescent="0.35">
      <c r="D376" s="14"/>
      <c r="G376" s="14"/>
      <c r="H376" s="17" t="str">
        <f t="shared" si="1"/>
        <v/>
      </c>
    </row>
    <row r="377" spans="4:8" ht="15" x14ac:dyDescent="0.35">
      <c r="D377" s="14"/>
      <c r="G377" s="14"/>
      <c r="H377" s="17" t="str">
        <f t="shared" si="1"/>
        <v/>
      </c>
    </row>
    <row r="378" spans="4:8" ht="15" x14ac:dyDescent="0.35">
      <c r="D378" s="14"/>
      <c r="G378" s="14"/>
      <c r="H378" s="17" t="str">
        <f t="shared" si="1"/>
        <v/>
      </c>
    </row>
    <row r="379" spans="4:8" ht="15" x14ac:dyDescent="0.35">
      <c r="D379" s="14"/>
      <c r="G379" s="14"/>
      <c r="H379" s="17" t="str">
        <f t="shared" si="1"/>
        <v/>
      </c>
    </row>
    <row r="380" spans="4:8" ht="15" x14ac:dyDescent="0.35">
      <c r="D380" s="14"/>
      <c r="G380" s="14"/>
      <c r="H380" s="17" t="str">
        <f t="shared" si="1"/>
        <v/>
      </c>
    </row>
    <row r="381" spans="4:8" ht="15" x14ac:dyDescent="0.35">
      <c r="D381" s="14"/>
      <c r="G381" s="14"/>
      <c r="H381" s="17" t="str">
        <f t="shared" si="1"/>
        <v/>
      </c>
    </row>
    <row r="382" spans="4:8" ht="15" x14ac:dyDescent="0.35">
      <c r="D382" s="14"/>
      <c r="G382" s="14"/>
      <c r="H382" s="17" t="str">
        <f t="shared" si="1"/>
        <v/>
      </c>
    </row>
    <row r="383" spans="4:8" ht="15" x14ac:dyDescent="0.35">
      <c r="D383" s="14"/>
      <c r="G383" s="14"/>
      <c r="H383" s="17" t="str">
        <f t="shared" si="1"/>
        <v/>
      </c>
    </row>
    <row r="384" spans="4:8" ht="15" x14ac:dyDescent="0.35">
      <c r="D384" s="14"/>
      <c r="G384" s="14"/>
      <c r="H384" s="17" t="str">
        <f t="shared" si="1"/>
        <v/>
      </c>
    </row>
    <row r="385" spans="4:8" ht="15" x14ac:dyDescent="0.35">
      <c r="D385" s="14"/>
      <c r="G385" s="14"/>
      <c r="H385" s="17" t="str">
        <f t="shared" si="1"/>
        <v/>
      </c>
    </row>
    <row r="386" spans="4:8" ht="15" x14ac:dyDescent="0.35">
      <c r="D386" s="14"/>
      <c r="G386" s="14"/>
      <c r="H386" s="17" t="str">
        <f t="shared" si="1"/>
        <v/>
      </c>
    </row>
    <row r="387" spans="4:8" ht="15" x14ac:dyDescent="0.35">
      <c r="D387" s="14"/>
      <c r="G387" s="14"/>
      <c r="H387" s="17" t="str">
        <f t="shared" si="1"/>
        <v/>
      </c>
    </row>
    <row r="388" spans="4:8" ht="15" x14ac:dyDescent="0.35">
      <c r="D388" s="14"/>
      <c r="G388" s="14"/>
      <c r="H388" s="17" t="str">
        <f t="shared" si="1"/>
        <v/>
      </c>
    </row>
    <row r="389" spans="4:8" ht="15" x14ac:dyDescent="0.35">
      <c r="D389" s="14"/>
      <c r="G389" s="14"/>
      <c r="H389" s="17" t="str">
        <f t="shared" si="1"/>
        <v/>
      </c>
    </row>
    <row r="390" spans="4:8" ht="15" x14ac:dyDescent="0.35">
      <c r="D390" s="14"/>
      <c r="G390" s="14"/>
      <c r="H390" s="17" t="str">
        <f t="shared" si="1"/>
        <v/>
      </c>
    </row>
    <row r="391" spans="4:8" ht="15" x14ac:dyDescent="0.35">
      <c r="D391" s="14"/>
      <c r="G391" s="14"/>
      <c r="H391" s="17" t="str">
        <f t="shared" si="1"/>
        <v/>
      </c>
    </row>
    <row r="392" spans="4:8" ht="15" x14ac:dyDescent="0.35">
      <c r="D392" s="14"/>
      <c r="G392" s="14"/>
      <c r="H392" s="17" t="str">
        <f t="shared" si="1"/>
        <v/>
      </c>
    </row>
    <row r="393" spans="4:8" ht="15" x14ac:dyDescent="0.35">
      <c r="D393" s="14"/>
      <c r="G393" s="14"/>
      <c r="H393" s="17" t="str">
        <f t="shared" si="1"/>
        <v/>
      </c>
    </row>
    <row r="394" spans="4:8" ht="15" x14ac:dyDescent="0.35">
      <c r="D394" s="14"/>
      <c r="G394" s="14"/>
      <c r="H394" s="17" t="str">
        <f t="shared" si="1"/>
        <v/>
      </c>
    </row>
    <row r="395" spans="4:8" ht="15" x14ac:dyDescent="0.35">
      <c r="D395" s="14"/>
      <c r="G395" s="14"/>
      <c r="H395" s="17" t="str">
        <f t="shared" si="1"/>
        <v/>
      </c>
    </row>
    <row r="396" spans="4:8" ht="15" x14ac:dyDescent="0.35">
      <c r="D396" s="14"/>
      <c r="G396" s="14"/>
      <c r="H396" s="17" t="str">
        <f t="shared" si="1"/>
        <v/>
      </c>
    </row>
    <row r="397" spans="4:8" ht="15" x14ac:dyDescent="0.35">
      <c r="D397" s="14"/>
      <c r="G397" s="14"/>
      <c r="H397" s="17" t="str">
        <f t="shared" si="1"/>
        <v/>
      </c>
    </row>
    <row r="398" spans="4:8" ht="15" x14ac:dyDescent="0.35">
      <c r="D398" s="14"/>
      <c r="G398" s="14"/>
      <c r="H398" s="17" t="str">
        <f t="shared" si="1"/>
        <v/>
      </c>
    </row>
    <row r="399" spans="4:8" ht="15" x14ac:dyDescent="0.35">
      <c r="D399" s="14"/>
      <c r="G399" s="14"/>
      <c r="H399" s="17" t="str">
        <f t="shared" si="1"/>
        <v/>
      </c>
    </row>
    <row r="400" spans="4:8" ht="15" x14ac:dyDescent="0.35">
      <c r="D400" s="14"/>
      <c r="G400" s="14"/>
      <c r="H400" s="17" t="str">
        <f t="shared" si="1"/>
        <v/>
      </c>
    </row>
    <row r="401" spans="4:8" ht="15" x14ac:dyDescent="0.35">
      <c r="D401" s="14"/>
      <c r="G401" s="14"/>
      <c r="H401" s="17" t="str">
        <f t="shared" si="1"/>
        <v/>
      </c>
    </row>
    <row r="402" spans="4:8" ht="15" x14ac:dyDescent="0.35">
      <c r="D402" s="14"/>
      <c r="G402" s="14"/>
      <c r="H402" s="17" t="str">
        <f t="shared" si="1"/>
        <v/>
      </c>
    </row>
    <row r="403" spans="4:8" ht="15" x14ac:dyDescent="0.35">
      <c r="D403" s="14"/>
      <c r="G403" s="14"/>
      <c r="H403" s="17" t="str">
        <f t="shared" si="1"/>
        <v/>
      </c>
    </row>
    <row r="404" spans="4:8" ht="15" x14ac:dyDescent="0.35">
      <c r="D404" s="14"/>
      <c r="G404" s="14"/>
      <c r="H404" s="17" t="str">
        <f t="shared" si="1"/>
        <v/>
      </c>
    </row>
    <row r="405" spans="4:8" ht="15" x14ac:dyDescent="0.35">
      <c r="D405" s="14"/>
      <c r="G405" s="14"/>
      <c r="H405" s="17" t="str">
        <f t="shared" si="1"/>
        <v/>
      </c>
    </row>
    <row r="406" spans="4:8" ht="15" x14ac:dyDescent="0.35">
      <c r="D406" s="14"/>
      <c r="G406" s="14"/>
      <c r="H406" s="17" t="str">
        <f t="shared" si="1"/>
        <v/>
      </c>
    </row>
    <row r="407" spans="4:8" ht="15" x14ac:dyDescent="0.35">
      <c r="D407" s="14"/>
      <c r="G407" s="14"/>
      <c r="H407" s="17" t="str">
        <f t="shared" si="1"/>
        <v/>
      </c>
    </row>
    <row r="408" spans="4:8" ht="15" x14ac:dyDescent="0.35">
      <c r="D408" s="14"/>
      <c r="G408" s="14"/>
      <c r="H408" s="17" t="str">
        <f t="shared" si="1"/>
        <v/>
      </c>
    </row>
    <row r="409" spans="4:8" ht="15" x14ac:dyDescent="0.35">
      <c r="D409" s="14"/>
      <c r="G409" s="14"/>
      <c r="H409" s="17" t="str">
        <f t="shared" si="1"/>
        <v/>
      </c>
    </row>
    <row r="410" spans="4:8" ht="15" x14ac:dyDescent="0.35">
      <c r="D410" s="14"/>
      <c r="G410" s="14"/>
      <c r="H410" s="17" t="str">
        <f t="shared" si="1"/>
        <v/>
      </c>
    </row>
    <row r="411" spans="4:8" ht="15" x14ac:dyDescent="0.35">
      <c r="D411" s="14"/>
      <c r="G411" s="14"/>
      <c r="H411" s="17" t="str">
        <f t="shared" si="1"/>
        <v/>
      </c>
    </row>
    <row r="412" spans="4:8" ht="15" x14ac:dyDescent="0.35">
      <c r="D412" s="14"/>
      <c r="G412" s="14"/>
      <c r="H412" s="17" t="str">
        <f t="shared" si="1"/>
        <v/>
      </c>
    </row>
    <row r="413" spans="4:8" ht="15" x14ac:dyDescent="0.35">
      <c r="D413" s="14"/>
      <c r="G413" s="14"/>
      <c r="H413" s="17" t="str">
        <f t="shared" si="1"/>
        <v/>
      </c>
    </row>
    <row r="414" spans="4:8" ht="15" x14ac:dyDescent="0.35">
      <c r="D414" s="14"/>
      <c r="G414" s="14"/>
      <c r="H414" s="17" t="str">
        <f t="shared" si="1"/>
        <v/>
      </c>
    </row>
    <row r="415" spans="4:8" ht="15" x14ac:dyDescent="0.35">
      <c r="D415" s="14"/>
      <c r="G415" s="14"/>
      <c r="H415" s="17" t="str">
        <f t="shared" si="1"/>
        <v/>
      </c>
    </row>
    <row r="416" spans="4:8" ht="15" x14ac:dyDescent="0.35">
      <c r="D416" s="14"/>
      <c r="G416" s="14"/>
      <c r="H416" s="17" t="str">
        <f t="shared" si="1"/>
        <v/>
      </c>
    </row>
    <row r="417" spans="4:8" ht="15" x14ac:dyDescent="0.35">
      <c r="D417" s="14"/>
      <c r="G417" s="14"/>
      <c r="H417" s="17" t="str">
        <f t="shared" si="1"/>
        <v/>
      </c>
    </row>
    <row r="418" spans="4:8" ht="15" x14ac:dyDescent="0.35">
      <c r="D418" s="14"/>
      <c r="G418" s="14"/>
      <c r="H418" s="17" t="str">
        <f t="shared" si="1"/>
        <v/>
      </c>
    </row>
    <row r="419" spans="4:8" ht="15" x14ac:dyDescent="0.35">
      <c r="D419" s="14"/>
      <c r="G419" s="14"/>
      <c r="H419" s="17" t="str">
        <f t="shared" si="1"/>
        <v/>
      </c>
    </row>
    <row r="420" spans="4:8" ht="15" x14ac:dyDescent="0.35">
      <c r="D420" s="14"/>
      <c r="G420" s="14"/>
      <c r="H420" s="17" t="str">
        <f t="shared" si="1"/>
        <v/>
      </c>
    </row>
    <row r="421" spans="4:8" ht="15" x14ac:dyDescent="0.35">
      <c r="D421" s="14"/>
      <c r="G421" s="14"/>
      <c r="H421" s="17" t="str">
        <f t="shared" si="1"/>
        <v/>
      </c>
    </row>
    <row r="422" spans="4:8" ht="15" x14ac:dyDescent="0.35">
      <c r="D422" s="14"/>
      <c r="G422" s="14"/>
      <c r="H422" s="17" t="str">
        <f t="shared" si="1"/>
        <v/>
      </c>
    </row>
    <row r="423" spans="4:8" ht="15" x14ac:dyDescent="0.35">
      <c r="D423" s="14"/>
      <c r="G423" s="14"/>
      <c r="H423" s="17" t="str">
        <f t="shared" si="1"/>
        <v/>
      </c>
    </row>
    <row r="424" spans="4:8" ht="15" x14ac:dyDescent="0.35">
      <c r="D424" s="14"/>
      <c r="G424" s="14"/>
      <c r="H424" s="17" t="str">
        <f t="shared" si="1"/>
        <v/>
      </c>
    </row>
    <row r="425" spans="4:8" ht="15" x14ac:dyDescent="0.35">
      <c r="D425" s="14"/>
      <c r="G425" s="14"/>
      <c r="H425" s="17" t="str">
        <f t="shared" si="1"/>
        <v/>
      </c>
    </row>
    <row r="426" spans="4:8" ht="15" x14ac:dyDescent="0.35">
      <c r="D426" s="14"/>
      <c r="G426" s="14"/>
      <c r="H426" s="17" t="str">
        <f t="shared" si="1"/>
        <v/>
      </c>
    </row>
    <row r="427" spans="4:8" ht="15" x14ac:dyDescent="0.35">
      <c r="D427" s="14"/>
      <c r="G427" s="14"/>
      <c r="H427" s="17" t="str">
        <f t="shared" si="1"/>
        <v/>
      </c>
    </row>
    <row r="428" spans="4:8" ht="15" x14ac:dyDescent="0.35">
      <c r="D428" s="14"/>
      <c r="G428" s="14"/>
      <c r="H428" s="17" t="str">
        <f t="shared" si="1"/>
        <v/>
      </c>
    </row>
    <row r="429" spans="4:8" ht="15" x14ac:dyDescent="0.35">
      <c r="D429" s="14"/>
      <c r="G429" s="14"/>
      <c r="H429" s="17" t="str">
        <f t="shared" si="1"/>
        <v/>
      </c>
    </row>
    <row r="430" spans="4:8" ht="15" x14ac:dyDescent="0.35">
      <c r="D430" s="14"/>
      <c r="G430" s="14"/>
      <c r="H430" s="17" t="str">
        <f t="shared" si="1"/>
        <v/>
      </c>
    </row>
    <row r="431" spans="4:8" ht="15" x14ac:dyDescent="0.35">
      <c r="D431" s="14"/>
      <c r="G431" s="14"/>
      <c r="H431" s="17" t="str">
        <f t="shared" si="1"/>
        <v/>
      </c>
    </row>
    <row r="432" spans="4:8" ht="15" x14ac:dyDescent="0.35">
      <c r="D432" s="14"/>
      <c r="G432" s="14"/>
      <c r="H432" s="17" t="str">
        <f t="shared" si="1"/>
        <v/>
      </c>
    </row>
    <row r="433" spans="4:8" ht="15" x14ac:dyDescent="0.35">
      <c r="D433" s="14"/>
      <c r="G433" s="14"/>
      <c r="H433" s="17" t="str">
        <f t="shared" si="1"/>
        <v/>
      </c>
    </row>
    <row r="434" spans="4:8" ht="15" x14ac:dyDescent="0.35">
      <c r="D434" s="14"/>
      <c r="G434" s="14"/>
      <c r="H434" s="17" t="str">
        <f t="shared" si="1"/>
        <v/>
      </c>
    </row>
    <row r="435" spans="4:8" ht="15" x14ac:dyDescent="0.35">
      <c r="D435" s="14"/>
      <c r="G435" s="14"/>
      <c r="H435" s="17" t="str">
        <f t="shared" si="1"/>
        <v/>
      </c>
    </row>
    <row r="436" spans="4:8" ht="15" x14ac:dyDescent="0.35">
      <c r="D436" s="14"/>
      <c r="G436" s="14"/>
      <c r="H436" s="17" t="str">
        <f t="shared" si="1"/>
        <v/>
      </c>
    </row>
    <row r="437" spans="4:8" ht="15" x14ac:dyDescent="0.35">
      <c r="D437" s="14"/>
      <c r="G437" s="14"/>
      <c r="H437" s="17" t="str">
        <f t="shared" si="1"/>
        <v/>
      </c>
    </row>
    <row r="438" spans="4:8" ht="15" x14ac:dyDescent="0.35">
      <c r="D438" s="14"/>
      <c r="G438" s="14"/>
      <c r="H438" s="17" t="str">
        <f t="shared" si="1"/>
        <v/>
      </c>
    </row>
    <row r="439" spans="4:8" ht="15" x14ac:dyDescent="0.35">
      <c r="D439" s="14"/>
      <c r="G439" s="14"/>
      <c r="H439" s="17" t="str">
        <f t="shared" si="1"/>
        <v/>
      </c>
    </row>
    <row r="440" spans="4:8" ht="15" x14ac:dyDescent="0.35">
      <c r="D440" s="14"/>
      <c r="G440" s="14"/>
      <c r="H440" s="17" t="str">
        <f t="shared" si="1"/>
        <v/>
      </c>
    </row>
    <row r="441" spans="4:8" ht="15" x14ac:dyDescent="0.35">
      <c r="D441" s="14"/>
      <c r="G441" s="14"/>
      <c r="H441" s="17" t="str">
        <f t="shared" si="1"/>
        <v/>
      </c>
    </row>
    <row r="442" spans="4:8" ht="15" x14ac:dyDescent="0.35">
      <c r="D442" s="14"/>
      <c r="G442" s="14"/>
      <c r="H442" s="17" t="str">
        <f t="shared" si="1"/>
        <v/>
      </c>
    </row>
    <row r="443" spans="4:8" ht="15" x14ac:dyDescent="0.35">
      <c r="D443" s="14"/>
      <c r="G443" s="14"/>
      <c r="H443" s="17" t="str">
        <f t="shared" si="1"/>
        <v/>
      </c>
    </row>
    <row r="444" spans="4:8" ht="15" x14ac:dyDescent="0.35">
      <c r="D444" s="14"/>
      <c r="G444" s="14"/>
      <c r="H444" s="17" t="str">
        <f t="shared" si="1"/>
        <v/>
      </c>
    </row>
    <row r="445" spans="4:8" ht="15" x14ac:dyDescent="0.35">
      <c r="D445" s="14"/>
      <c r="G445" s="14"/>
      <c r="H445" s="17" t="str">
        <f t="shared" si="1"/>
        <v/>
      </c>
    </row>
    <row r="446" spans="4:8" ht="15" x14ac:dyDescent="0.35">
      <c r="D446" s="14"/>
      <c r="G446" s="14"/>
      <c r="H446" s="17" t="str">
        <f t="shared" si="1"/>
        <v/>
      </c>
    </row>
    <row r="447" spans="4:8" ht="15" x14ac:dyDescent="0.35">
      <c r="D447" s="14"/>
      <c r="G447" s="14"/>
      <c r="H447" s="17" t="str">
        <f t="shared" si="1"/>
        <v/>
      </c>
    </row>
    <row r="448" spans="4:8" ht="15" x14ac:dyDescent="0.35">
      <c r="D448" s="14"/>
      <c r="G448" s="14"/>
      <c r="H448" s="17" t="str">
        <f t="shared" si="1"/>
        <v/>
      </c>
    </row>
    <row r="449" spans="4:8" ht="15" x14ac:dyDescent="0.35">
      <c r="D449" s="14"/>
      <c r="G449" s="14"/>
      <c r="H449" s="17" t="str">
        <f t="shared" si="1"/>
        <v/>
      </c>
    </row>
    <row r="450" spans="4:8" ht="15" x14ac:dyDescent="0.35">
      <c r="D450" s="14"/>
      <c r="G450" s="14"/>
      <c r="H450" s="17" t="str">
        <f t="shared" si="1"/>
        <v/>
      </c>
    </row>
    <row r="451" spans="4:8" ht="15" x14ac:dyDescent="0.35">
      <c r="D451" s="14"/>
      <c r="G451" s="14"/>
      <c r="H451" s="17" t="str">
        <f t="shared" si="1"/>
        <v/>
      </c>
    </row>
    <row r="452" spans="4:8" ht="15" x14ac:dyDescent="0.35">
      <c r="D452" s="14"/>
      <c r="G452" s="14"/>
      <c r="H452" s="17" t="str">
        <f t="shared" si="1"/>
        <v/>
      </c>
    </row>
    <row r="453" spans="4:8" ht="15" x14ac:dyDescent="0.35">
      <c r="D453" s="14"/>
      <c r="G453" s="14"/>
      <c r="H453" s="17" t="str">
        <f t="shared" si="1"/>
        <v/>
      </c>
    </row>
    <row r="454" spans="4:8" ht="15" x14ac:dyDescent="0.35">
      <c r="D454" s="14"/>
      <c r="G454" s="14"/>
      <c r="H454" s="17" t="str">
        <f t="shared" si="1"/>
        <v/>
      </c>
    </row>
    <row r="455" spans="4:8" ht="15" x14ac:dyDescent="0.35">
      <c r="D455" s="14"/>
      <c r="G455" s="14"/>
      <c r="H455" s="17" t="str">
        <f t="shared" si="1"/>
        <v/>
      </c>
    </row>
    <row r="456" spans="4:8" ht="15" x14ac:dyDescent="0.35">
      <c r="D456" s="14"/>
      <c r="G456" s="14"/>
      <c r="H456" s="17" t="str">
        <f t="shared" si="1"/>
        <v/>
      </c>
    </row>
    <row r="457" spans="4:8" ht="15" x14ac:dyDescent="0.35">
      <c r="D457" s="14"/>
      <c r="G457" s="14"/>
      <c r="H457" s="17" t="str">
        <f t="shared" si="1"/>
        <v/>
      </c>
    </row>
    <row r="458" spans="4:8" ht="15" x14ac:dyDescent="0.35">
      <c r="D458" s="14"/>
      <c r="G458" s="14"/>
      <c r="H458" s="17" t="str">
        <f t="shared" si="1"/>
        <v/>
      </c>
    </row>
    <row r="459" spans="4:8" ht="15" x14ac:dyDescent="0.35">
      <c r="D459" s="14"/>
      <c r="G459" s="14"/>
      <c r="H459" s="17" t="str">
        <f t="shared" si="1"/>
        <v/>
      </c>
    </row>
    <row r="460" spans="4:8" ht="15" x14ac:dyDescent="0.35">
      <c r="D460" s="14"/>
      <c r="G460" s="14"/>
      <c r="H460" s="17" t="str">
        <f t="shared" si="1"/>
        <v/>
      </c>
    </row>
    <row r="461" spans="4:8" ht="15" x14ac:dyDescent="0.35">
      <c r="D461" s="14"/>
      <c r="G461" s="14"/>
      <c r="H461" s="17" t="str">
        <f t="shared" si="1"/>
        <v/>
      </c>
    </row>
    <row r="462" spans="4:8" ht="15" x14ac:dyDescent="0.35">
      <c r="D462" s="14"/>
      <c r="G462" s="14"/>
      <c r="H462" s="17" t="str">
        <f t="shared" si="1"/>
        <v/>
      </c>
    </row>
    <row r="463" spans="4:8" ht="15" x14ac:dyDescent="0.35">
      <c r="D463" s="14"/>
      <c r="G463" s="14"/>
      <c r="H463" s="17" t="str">
        <f t="shared" si="1"/>
        <v/>
      </c>
    </row>
    <row r="464" spans="4:8" ht="15" x14ac:dyDescent="0.35">
      <c r="D464" s="14"/>
      <c r="G464" s="14"/>
      <c r="H464" s="17" t="str">
        <f t="shared" si="1"/>
        <v/>
      </c>
    </row>
    <row r="465" spans="4:8" ht="15" x14ac:dyDescent="0.35">
      <c r="D465" s="14"/>
      <c r="G465" s="14"/>
      <c r="H465" s="17" t="str">
        <f t="shared" si="1"/>
        <v/>
      </c>
    </row>
    <row r="466" spans="4:8" ht="15" x14ac:dyDescent="0.35">
      <c r="D466" s="14"/>
      <c r="G466" s="14"/>
      <c r="H466" s="17" t="str">
        <f t="shared" si="1"/>
        <v/>
      </c>
    </row>
    <row r="467" spans="4:8" ht="15" x14ac:dyDescent="0.35">
      <c r="D467" s="14"/>
      <c r="G467" s="14"/>
      <c r="H467" s="17" t="str">
        <f t="shared" si="1"/>
        <v/>
      </c>
    </row>
    <row r="468" spans="4:8" ht="15" x14ac:dyDescent="0.35">
      <c r="D468" s="14"/>
      <c r="G468" s="14"/>
      <c r="H468" s="17" t="str">
        <f t="shared" si="1"/>
        <v/>
      </c>
    </row>
    <row r="469" spans="4:8" ht="15" x14ac:dyDescent="0.35">
      <c r="D469" s="14"/>
      <c r="G469" s="14"/>
      <c r="H469" s="17" t="str">
        <f t="shared" si="1"/>
        <v/>
      </c>
    </row>
    <row r="470" spans="4:8" ht="15" x14ac:dyDescent="0.35">
      <c r="D470" s="14"/>
      <c r="G470" s="14"/>
      <c r="H470" s="17" t="str">
        <f t="shared" si="1"/>
        <v/>
      </c>
    </row>
    <row r="471" spans="4:8" ht="15" x14ac:dyDescent="0.35">
      <c r="D471" s="14"/>
      <c r="G471" s="14"/>
      <c r="H471" s="17" t="str">
        <f t="shared" si="1"/>
        <v/>
      </c>
    </row>
    <row r="472" spans="4:8" ht="15" x14ac:dyDescent="0.35">
      <c r="D472" s="14"/>
      <c r="G472" s="14"/>
      <c r="H472" s="17" t="str">
        <f t="shared" si="1"/>
        <v/>
      </c>
    </row>
    <row r="473" spans="4:8" ht="15" x14ac:dyDescent="0.35">
      <c r="D473" s="14"/>
      <c r="G473" s="14"/>
      <c r="H473" s="17" t="str">
        <f t="shared" si="1"/>
        <v/>
      </c>
    </row>
    <row r="474" spans="4:8" ht="15" x14ac:dyDescent="0.35">
      <c r="D474" s="14"/>
      <c r="G474" s="14"/>
      <c r="H474" s="17" t="str">
        <f t="shared" si="1"/>
        <v/>
      </c>
    </row>
    <row r="475" spans="4:8" ht="15" x14ac:dyDescent="0.35">
      <c r="D475" s="14"/>
      <c r="G475" s="14"/>
      <c r="H475" s="17" t="str">
        <f t="shared" si="1"/>
        <v/>
      </c>
    </row>
    <row r="476" spans="4:8" ht="15" x14ac:dyDescent="0.35">
      <c r="D476" s="14"/>
      <c r="G476" s="14"/>
      <c r="H476" s="17" t="str">
        <f t="shared" si="1"/>
        <v/>
      </c>
    </row>
    <row r="477" spans="4:8" ht="15" x14ac:dyDescent="0.35">
      <c r="D477" s="14"/>
      <c r="G477" s="14"/>
      <c r="H477" s="17" t="str">
        <f t="shared" si="1"/>
        <v/>
      </c>
    </row>
    <row r="478" spans="4:8" ht="15" x14ac:dyDescent="0.35">
      <c r="D478" s="14"/>
      <c r="G478" s="14"/>
      <c r="H478" s="17" t="str">
        <f t="shared" si="1"/>
        <v/>
      </c>
    </row>
    <row r="479" spans="4:8" ht="15" x14ac:dyDescent="0.35">
      <c r="D479" s="14"/>
      <c r="G479" s="14"/>
      <c r="H479" s="17" t="str">
        <f t="shared" si="1"/>
        <v/>
      </c>
    </row>
    <row r="480" spans="4:8" ht="15" x14ac:dyDescent="0.35">
      <c r="D480" s="14"/>
      <c r="G480" s="14"/>
      <c r="H480" s="17" t="str">
        <f t="shared" si="1"/>
        <v/>
      </c>
    </row>
    <row r="481" spans="4:8" ht="15" x14ac:dyDescent="0.35">
      <c r="D481" s="14"/>
      <c r="G481" s="14"/>
      <c r="H481" s="17" t="str">
        <f t="shared" si="1"/>
        <v/>
      </c>
    </row>
    <row r="482" spans="4:8" ht="15" x14ac:dyDescent="0.35">
      <c r="D482" s="14"/>
      <c r="G482" s="14"/>
      <c r="H482" s="17" t="str">
        <f t="shared" si="1"/>
        <v/>
      </c>
    </row>
    <row r="483" spans="4:8" ht="15" x14ac:dyDescent="0.35">
      <c r="D483" s="14"/>
      <c r="G483" s="14"/>
      <c r="H483" s="17" t="str">
        <f t="shared" si="1"/>
        <v/>
      </c>
    </row>
    <row r="484" spans="4:8" ht="15" x14ac:dyDescent="0.35">
      <c r="D484" s="14"/>
      <c r="G484" s="14"/>
      <c r="H484" s="17" t="str">
        <f t="shared" si="1"/>
        <v/>
      </c>
    </row>
    <row r="485" spans="4:8" ht="15" x14ac:dyDescent="0.35">
      <c r="D485" s="14"/>
      <c r="G485" s="14"/>
      <c r="H485" s="17" t="str">
        <f t="shared" si="1"/>
        <v/>
      </c>
    </row>
    <row r="486" spans="4:8" ht="15" x14ac:dyDescent="0.35">
      <c r="D486" s="14"/>
      <c r="G486" s="14"/>
      <c r="H486" s="17" t="str">
        <f t="shared" si="1"/>
        <v/>
      </c>
    </row>
    <row r="487" spans="4:8" ht="15" x14ac:dyDescent="0.35">
      <c r="D487" s="14"/>
      <c r="G487" s="14"/>
      <c r="H487" s="17" t="str">
        <f t="shared" si="1"/>
        <v/>
      </c>
    </row>
    <row r="488" spans="4:8" ht="15" x14ac:dyDescent="0.35">
      <c r="D488" s="14"/>
      <c r="G488" s="14"/>
      <c r="H488" s="17" t="str">
        <f t="shared" si="1"/>
        <v/>
      </c>
    </row>
    <row r="489" spans="4:8" ht="15" x14ac:dyDescent="0.35">
      <c r="D489" s="14"/>
      <c r="G489" s="14"/>
      <c r="H489" s="17" t="str">
        <f t="shared" si="1"/>
        <v/>
      </c>
    </row>
    <row r="490" spans="4:8" ht="15" x14ac:dyDescent="0.35">
      <c r="D490" s="14"/>
      <c r="G490" s="14"/>
      <c r="H490" s="17" t="str">
        <f t="shared" si="1"/>
        <v/>
      </c>
    </row>
    <row r="491" spans="4:8" ht="15" x14ac:dyDescent="0.35">
      <c r="D491" s="14"/>
      <c r="G491" s="14"/>
      <c r="H491" s="17" t="str">
        <f t="shared" si="1"/>
        <v/>
      </c>
    </row>
    <row r="492" spans="4:8" ht="15" x14ac:dyDescent="0.35">
      <c r="D492" s="14"/>
      <c r="G492" s="14"/>
      <c r="H492" s="17" t="str">
        <f t="shared" si="1"/>
        <v/>
      </c>
    </row>
    <row r="493" spans="4:8" ht="15" x14ac:dyDescent="0.35">
      <c r="D493" s="14"/>
      <c r="G493" s="14"/>
      <c r="H493" s="17" t="str">
        <f t="shared" si="1"/>
        <v/>
      </c>
    </row>
    <row r="494" spans="4:8" ht="15" x14ac:dyDescent="0.35">
      <c r="D494" s="14"/>
      <c r="G494" s="14"/>
      <c r="H494" s="17" t="str">
        <f t="shared" si="1"/>
        <v/>
      </c>
    </row>
    <row r="495" spans="4:8" ht="15" x14ac:dyDescent="0.35">
      <c r="D495" s="14"/>
      <c r="G495" s="14"/>
      <c r="H495" s="17" t="str">
        <f t="shared" si="1"/>
        <v/>
      </c>
    </row>
    <row r="496" spans="4:8" ht="15" x14ac:dyDescent="0.35">
      <c r="D496" s="14"/>
      <c r="G496" s="14"/>
      <c r="H496" s="17" t="str">
        <f t="shared" si="1"/>
        <v/>
      </c>
    </row>
    <row r="497" spans="4:8" ht="15" x14ac:dyDescent="0.35">
      <c r="D497" s="14"/>
      <c r="G497" s="14"/>
      <c r="H497" s="17" t="str">
        <f t="shared" si="1"/>
        <v/>
      </c>
    </row>
    <row r="498" spans="4:8" ht="15" x14ac:dyDescent="0.35">
      <c r="D498" s="14"/>
      <c r="G498" s="14"/>
      <c r="H498" s="17" t="str">
        <f t="shared" si="1"/>
        <v/>
      </c>
    </row>
    <row r="499" spans="4:8" ht="15" x14ac:dyDescent="0.35">
      <c r="D499" s="14"/>
      <c r="G499" s="14"/>
      <c r="H499" s="17" t="str">
        <f t="shared" si="1"/>
        <v/>
      </c>
    </row>
    <row r="500" spans="4:8" ht="15" x14ac:dyDescent="0.35">
      <c r="D500" s="14"/>
      <c r="G500" s="14"/>
      <c r="H500" s="17" t="str">
        <f t="shared" si="1"/>
        <v/>
      </c>
    </row>
    <row r="501" spans="4:8" ht="15" x14ac:dyDescent="0.35">
      <c r="D501" s="14"/>
      <c r="G501" s="14"/>
      <c r="H501" s="17" t="str">
        <f t="shared" si="1"/>
        <v/>
      </c>
    </row>
    <row r="502" spans="4:8" ht="15" x14ac:dyDescent="0.35">
      <c r="D502" s="14"/>
      <c r="G502" s="14"/>
      <c r="H502" s="17" t="str">
        <f t="shared" si="1"/>
        <v/>
      </c>
    </row>
    <row r="503" spans="4:8" ht="15" x14ac:dyDescent="0.35">
      <c r="D503" s="14"/>
      <c r="G503" s="14"/>
      <c r="H503" s="17" t="str">
        <f t="shared" si="1"/>
        <v/>
      </c>
    </row>
    <row r="504" spans="4:8" ht="15" x14ac:dyDescent="0.35">
      <c r="D504" s="14"/>
      <c r="G504" s="14"/>
      <c r="H504" s="17" t="str">
        <f t="shared" si="1"/>
        <v/>
      </c>
    </row>
    <row r="505" spans="4:8" ht="15" x14ac:dyDescent="0.35">
      <c r="D505" s="14"/>
      <c r="G505" s="14"/>
      <c r="H505" s="17" t="str">
        <f t="shared" si="1"/>
        <v/>
      </c>
    </row>
    <row r="506" spans="4:8" ht="15" x14ac:dyDescent="0.35">
      <c r="D506" s="14"/>
      <c r="G506" s="14"/>
      <c r="H506" s="17" t="str">
        <f t="shared" si="1"/>
        <v/>
      </c>
    </row>
    <row r="507" spans="4:8" ht="15" x14ac:dyDescent="0.35">
      <c r="D507" s="14"/>
      <c r="G507" s="14"/>
      <c r="H507" s="17" t="str">
        <f t="shared" si="1"/>
        <v/>
      </c>
    </row>
    <row r="508" spans="4:8" ht="15" x14ac:dyDescent="0.35">
      <c r="D508" s="14"/>
      <c r="G508" s="14"/>
      <c r="H508" s="17" t="str">
        <f t="shared" si="1"/>
        <v/>
      </c>
    </row>
    <row r="509" spans="4:8" ht="15" x14ac:dyDescent="0.35">
      <c r="D509" s="14"/>
      <c r="G509" s="14"/>
      <c r="H509" s="17" t="str">
        <f t="shared" si="1"/>
        <v/>
      </c>
    </row>
    <row r="510" spans="4:8" ht="15" x14ac:dyDescent="0.35">
      <c r="D510" s="14"/>
      <c r="G510" s="14"/>
      <c r="H510" s="17" t="str">
        <f t="shared" si="1"/>
        <v/>
      </c>
    </row>
    <row r="511" spans="4:8" ht="15" x14ac:dyDescent="0.35">
      <c r="D511" s="14"/>
      <c r="G511" s="14"/>
      <c r="H511" s="17" t="str">
        <f t="shared" si="1"/>
        <v/>
      </c>
    </row>
    <row r="512" spans="4:8" ht="15" x14ac:dyDescent="0.35">
      <c r="D512" s="14"/>
      <c r="G512" s="14"/>
      <c r="H512" s="17" t="str">
        <f t="shared" ref="H512:H766" si="2">IF(A512&lt;&gt;"",A512+TIMEVALUE(SUBSTITUTE(B512,":","."))-(6/24),"")</f>
        <v/>
      </c>
    </row>
    <row r="513" spans="4:8" ht="15" x14ac:dyDescent="0.35">
      <c r="D513" s="14"/>
      <c r="G513" s="14"/>
      <c r="H513" s="17" t="str">
        <f t="shared" si="2"/>
        <v/>
      </c>
    </row>
    <row r="514" spans="4:8" ht="15" x14ac:dyDescent="0.35">
      <c r="D514" s="14"/>
      <c r="G514" s="14"/>
      <c r="H514" s="17" t="str">
        <f t="shared" si="2"/>
        <v/>
      </c>
    </row>
    <row r="515" spans="4:8" ht="15" x14ac:dyDescent="0.35">
      <c r="D515" s="14"/>
      <c r="G515" s="14"/>
      <c r="H515" s="17" t="str">
        <f t="shared" si="2"/>
        <v/>
      </c>
    </row>
    <row r="516" spans="4:8" ht="15" x14ac:dyDescent="0.35">
      <c r="D516" s="14"/>
      <c r="G516" s="14"/>
      <c r="H516" s="17" t="str">
        <f t="shared" si="2"/>
        <v/>
      </c>
    </row>
    <row r="517" spans="4:8" ht="15" x14ac:dyDescent="0.35">
      <c r="D517" s="14"/>
      <c r="G517" s="14"/>
      <c r="H517" s="17" t="str">
        <f t="shared" si="2"/>
        <v/>
      </c>
    </row>
    <row r="518" spans="4:8" ht="15" x14ac:dyDescent="0.35">
      <c r="D518" s="14"/>
      <c r="G518" s="14"/>
      <c r="H518" s="17" t="str">
        <f t="shared" si="2"/>
        <v/>
      </c>
    </row>
    <row r="519" spans="4:8" ht="15" x14ac:dyDescent="0.35">
      <c r="D519" s="14"/>
      <c r="G519" s="14"/>
      <c r="H519" s="17" t="str">
        <f t="shared" si="2"/>
        <v/>
      </c>
    </row>
    <row r="520" spans="4:8" ht="15" x14ac:dyDescent="0.35">
      <c r="D520" s="14"/>
      <c r="G520" s="14"/>
      <c r="H520" s="17" t="str">
        <f t="shared" si="2"/>
        <v/>
      </c>
    </row>
    <row r="521" spans="4:8" ht="15" x14ac:dyDescent="0.35">
      <c r="D521" s="14"/>
      <c r="G521" s="14"/>
      <c r="H521" s="17" t="str">
        <f t="shared" si="2"/>
        <v/>
      </c>
    </row>
    <row r="522" spans="4:8" ht="15" x14ac:dyDescent="0.35">
      <c r="D522" s="14"/>
      <c r="G522" s="14"/>
      <c r="H522" s="17" t="str">
        <f t="shared" si="2"/>
        <v/>
      </c>
    </row>
    <row r="523" spans="4:8" ht="15" x14ac:dyDescent="0.35">
      <c r="D523" s="14"/>
      <c r="G523" s="14"/>
      <c r="H523" s="17" t="str">
        <f t="shared" si="2"/>
        <v/>
      </c>
    </row>
    <row r="524" spans="4:8" ht="15" x14ac:dyDescent="0.35">
      <c r="D524" s="14"/>
      <c r="G524" s="14"/>
      <c r="H524" s="17" t="str">
        <f t="shared" si="2"/>
        <v/>
      </c>
    </row>
    <row r="525" spans="4:8" ht="15" x14ac:dyDescent="0.35">
      <c r="D525" s="14"/>
      <c r="G525" s="14"/>
      <c r="H525" s="17" t="str">
        <f t="shared" si="2"/>
        <v/>
      </c>
    </row>
    <row r="526" spans="4:8" ht="15" x14ac:dyDescent="0.35">
      <c r="D526" s="14"/>
      <c r="G526" s="14"/>
      <c r="H526" s="17" t="str">
        <f t="shared" si="2"/>
        <v/>
      </c>
    </row>
    <row r="527" spans="4:8" ht="15" x14ac:dyDescent="0.35">
      <c r="D527" s="14"/>
      <c r="G527" s="14"/>
      <c r="H527" s="17" t="str">
        <f t="shared" si="2"/>
        <v/>
      </c>
    </row>
    <row r="528" spans="4:8" ht="15" x14ac:dyDescent="0.35">
      <c r="D528" s="14"/>
      <c r="G528" s="14"/>
      <c r="H528" s="17" t="str">
        <f t="shared" si="2"/>
        <v/>
      </c>
    </row>
    <row r="529" spans="4:8" ht="15" x14ac:dyDescent="0.35">
      <c r="D529" s="14"/>
      <c r="G529" s="14"/>
      <c r="H529" s="17" t="str">
        <f t="shared" si="2"/>
        <v/>
      </c>
    </row>
    <row r="530" spans="4:8" ht="15" x14ac:dyDescent="0.35">
      <c r="D530" s="14"/>
      <c r="G530" s="14"/>
      <c r="H530" s="17" t="str">
        <f t="shared" si="2"/>
        <v/>
      </c>
    </row>
    <row r="531" spans="4:8" ht="15" x14ac:dyDescent="0.35">
      <c r="D531" s="14"/>
      <c r="G531" s="14"/>
      <c r="H531" s="17" t="str">
        <f t="shared" si="2"/>
        <v/>
      </c>
    </row>
    <row r="532" spans="4:8" ht="15" x14ac:dyDescent="0.35">
      <c r="D532" s="14"/>
      <c r="G532" s="14"/>
      <c r="H532" s="17" t="str">
        <f t="shared" si="2"/>
        <v/>
      </c>
    </row>
    <row r="533" spans="4:8" ht="15" x14ac:dyDescent="0.35">
      <c r="D533" s="14"/>
      <c r="G533" s="14"/>
      <c r="H533" s="17" t="str">
        <f t="shared" si="2"/>
        <v/>
      </c>
    </row>
    <row r="534" spans="4:8" ht="15" x14ac:dyDescent="0.35">
      <c r="D534" s="14"/>
      <c r="G534" s="14"/>
      <c r="H534" s="17" t="str">
        <f t="shared" si="2"/>
        <v/>
      </c>
    </row>
    <row r="535" spans="4:8" ht="15" x14ac:dyDescent="0.35">
      <c r="D535" s="14"/>
      <c r="G535" s="14"/>
      <c r="H535" s="17" t="str">
        <f t="shared" si="2"/>
        <v/>
      </c>
    </row>
    <row r="536" spans="4:8" ht="15" x14ac:dyDescent="0.35">
      <c r="D536" s="14"/>
      <c r="G536" s="14"/>
      <c r="H536" s="17" t="str">
        <f t="shared" si="2"/>
        <v/>
      </c>
    </row>
    <row r="537" spans="4:8" ht="15" x14ac:dyDescent="0.35">
      <c r="D537" s="14"/>
      <c r="G537" s="14"/>
      <c r="H537" s="17" t="str">
        <f t="shared" si="2"/>
        <v/>
      </c>
    </row>
    <row r="538" spans="4:8" ht="15" x14ac:dyDescent="0.35">
      <c r="D538" s="14"/>
      <c r="G538" s="14"/>
      <c r="H538" s="17" t="str">
        <f t="shared" si="2"/>
        <v/>
      </c>
    </row>
    <row r="539" spans="4:8" ht="15" x14ac:dyDescent="0.35">
      <c r="D539" s="14"/>
      <c r="G539" s="14"/>
      <c r="H539" s="17" t="str">
        <f t="shared" si="2"/>
        <v/>
      </c>
    </row>
    <row r="540" spans="4:8" ht="15" x14ac:dyDescent="0.35">
      <c r="D540" s="14"/>
      <c r="G540" s="14"/>
      <c r="H540" s="17" t="str">
        <f t="shared" si="2"/>
        <v/>
      </c>
    </row>
    <row r="541" spans="4:8" ht="15" x14ac:dyDescent="0.35">
      <c r="D541" s="14"/>
      <c r="G541" s="14"/>
      <c r="H541" s="17" t="str">
        <f t="shared" si="2"/>
        <v/>
      </c>
    </row>
    <row r="542" spans="4:8" ht="15" x14ac:dyDescent="0.35">
      <c r="D542" s="14"/>
      <c r="G542" s="14"/>
      <c r="H542" s="17" t="str">
        <f t="shared" si="2"/>
        <v/>
      </c>
    </row>
    <row r="543" spans="4:8" ht="15" x14ac:dyDescent="0.35">
      <c r="D543" s="14"/>
      <c r="G543" s="14"/>
      <c r="H543" s="17" t="str">
        <f t="shared" si="2"/>
        <v/>
      </c>
    </row>
    <row r="544" spans="4:8" ht="15" x14ac:dyDescent="0.35">
      <c r="D544" s="14"/>
      <c r="G544" s="14"/>
      <c r="H544" s="17" t="str">
        <f t="shared" si="2"/>
        <v/>
      </c>
    </row>
    <row r="545" spans="4:8" ht="15" x14ac:dyDescent="0.35">
      <c r="D545" s="14"/>
      <c r="G545" s="14"/>
      <c r="H545" s="17" t="str">
        <f t="shared" si="2"/>
        <v/>
      </c>
    </row>
    <row r="546" spans="4:8" ht="15" x14ac:dyDescent="0.35">
      <c r="D546" s="14"/>
      <c r="G546" s="14"/>
      <c r="H546" s="17" t="str">
        <f t="shared" si="2"/>
        <v/>
      </c>
    </row>
    <row r="547" spans="4:8" ht="15" x14ac:dyDescent="0.35">
      <c r="D547" s="14"/>
      <c r="G547" s="14"/>
      <c r="H547" s="17" t="str">
        <f t="shared" si="2"/>
        <v/>
      </c>
    </row>
    <row r="548" spans="4:8" ht="15" x14ac:dyDescent="0.35">
      <c r="D548" s="14"/>
      <c r="G548" s="14"/>
      <c r="H548" s="17" t="str">
        <f t="shared" si="2"/>
        <v/>
      </c>
    </row>
    <row r="549" spans="4:8" ht="15" x14ac:dyDescent="0.35">
      <c r="D549" s="14"/>
      <c r="G549" s="14"/>
      <c r="H549" s="17" t="str">
        <f t="shared" si="2"/>
        <v/>
      </c>
    </row>
    <row r="550" spans="4:8" ht="15" x14ac:dyDescent="0.35">
      <c r="D550" s="14"/>
      <c r="G550" s="14"/>
      <c r="H550" s="17" t="str">
        <f t="shared" si="2"/>
        <v/>
      </c>
    </row>
    <row r="551" spans="4:8" ht="15" x14ac:dyDescent="0.35">
      <c r="D551" s="14"/>
      <c r="G551" s="14"/>
      <c r="H551" s="17" t="str">
        <f t="shared" si="2"/>
        <v/>
      </c>
    </row>
    <row r="552" spans="4:8" ht="15" x14ac:dyDescent="0.35">
      <c r="D552" s="14"/>
      <c r="G552" s="14"/>
      <c r="H552" s="17" t="str">
        <f t="shared" si="2"/>
        <v/>
      </c>
    </row>
    <row r="553" spans="4:8" ht="15" x14ac:dyDescent="0.35">
      <c r="D553" s="14"/>
      <c r="G553" s="14"/>
      <c r="H553" s="17" t="str">
        <f t="shared" si="2"/>
        <v/>
      </c>
    </row>
    <row r="554" spans="4:8" ht="15" x14ac:dyDescent="0.35">
      <c r="D554" s="14"/>
      <c r="G554" s="14"/>
      <c r="H554" s="17" t="str">
        <f t="shared" si="2"/>
        <v/>
      </c>
    </row>
    <row r="555" spans="4:8" ht="15" x14ac:dyDescent="0.35">
      <c r="D555" s="14"/>
      <c r="G555" s="14"/>
      <c r="H555" s="17" t="str">
        <f t="shared" si="2"/>
        <v/>
      </c>
    </row>
    <row r="556" spans="4:8" ht="15" x14ac:dyDescent="0.35">
      <c r="D556" s="14"/>
      <c r="G556" s="14"/>
      <c r="H556" s="17" t="str">
        <f t="shared" si="2"/>
        <v/>
      </c>
    </row>
    <row r="557" spans="4:8" ht="15" x14ac:dyDescent="0.35">
      <c r="D557" s="14"/>
      <c r="G557" s="14"/>
      <c r="H557" s="17" t="str">
        <f t="shared" si="2"/>
        <v/>
      </c>
    </row>
    <row r="558" spans="4:8" ht="15" x14ac:dyDescent="0.35">
      <c r="D558" s="14"/>
      <c r="G558" s="14"/>
      <c r="H558" s="17" t="str">
        <f t="shared" si="2"/>
        <v/>
      </c>
    </row>
    <row r="559" spans="4:8" ht="15" x14ac:dyDescent="0.35">
      <c r="D559" s="14"/>
      <c r="G559" s="14"/>
      <c r="H559" s="17" t="str">
        <f t="shared" si="2"/>
        <v/>
      </c>
    </row>
    <row r="560" spans="4:8" ht="15" x14ac:dyDescent="0.35">
      <c r="D560" s="14"/>
      <c r="G560" s="14"/>
      <c r="H560" s="17" t="str">
        <f t="shared" si="2"/>
        <v/>
      </c>
    </row>
    <row r="561" spans="4:8" ht="15" x14ac:dyDescent="0.35">
      <c r="D561" s="14"/>
      <c r="G561" s="14"/>
      <c r="H561" s="17" t="str">
        <f t="shared" si="2"/>
        <v/>
      </c>
    </row>
    <row r="562" spans="4:8" ht="15" x14ac:dyDescent="0.35">
      <c r="D562" s="14"/>
      <c r="G562" s="14"/>
      <c r="H562" s="17" t="str">
        <f t="shared" si="2"/>
        <v/>
      </c>
    </row>
    <row r="563" spans="4:8" ht="15" x14ac:dyDescent="0.35">
      <c r="D563" s="14"/>
      <c r="G563" s="14"/>
      <c r="H563" s="17" t="str">
        <f t="shared" si="2"/>
        <v/>
      </c>
    </row>
    <row r="564" spans="4:8" ht="15" x14ac:dyDescent="0.35">
      <c r="D564" s="14"/>
      <c r="G564" s="14"/>
      <c r="H564" s="17" t="str">
        <f t="shared" si="2"/>
        <v/>
      </c>
    </row>
    <row r="565" spans="4:8" ht="15" x14ac:dyDescent="0.35">
      <c r="D565" s="14"/>
      <c r="G565" s="14"/>
      <c r="H565" s="17" t="str">
        <f t="shared" si="2"/>
        <v/>
      </c>
    </row>
    <row r="566" spans="4:8" ht="15" x14ac:dyDescent="0.35">
      <c r="D566" s="14"/>
      <c r="G566" s="14"/>
      <c r="H566" s="17" t="str">
        <f t="shared" si="2"/>
        <v/>
      </c>
    </row>
    <row r="567" spans="4:8" ht="15" x14ac:dyDescent="0.35">
      <c r="D567" s="14"/>
      <c r="G567" s="14"/>
      <c r="H567" s="17" t="str">
        <f t="shared" si="2"/>
        <v/>
      </c>
    </row>
    <row r="568" spans="4:8" ht="15" x14ac:dyDescent="0.35">
      <c r="D568" s="14"/>
      <c r="G568" s="14"/>
      <c r="H568" s="17" t="str">
        <f t="shared" si="2"/>
        <v/>
      </c>
    </row>
    <row r="569" spans="4:8" ht="15" x14ac:dyDescent="0.35">
      <c r="D569" s="14"/>
      <c r="G569" s="14"/>
      <c r="H569" s="17" t="str">
        <f t="shared" si="2"/>
        <v/>
      </c>
    </row>
    <row r="570" spans="4:8" ht="15" x14ac:dyDescent="0.35">
      <c r="D570" s="14"/>
      <c r="G570" s="14"/>
      <c r="H570" s="17" t="str">
        <f t="shared" si="2"/>
        <v/>
      </c>
    </row>
    <row r="571" spans="4:8" ht="15" x14ac:dyDescent="0.35">
      <c r="D571" s="14"/>
      <c r="G571" s="14"/>
      <c r="H571" s="17" t="str">
        <f t="shared" si="2"/>
        <v/>
      </c>
    </row>
    <row r="572" spans="4:8" ht="15" x14ac:dyDescent="0.35">
      <c r="D572" s="14"/>
      <c r="G572" s="14"/>
      <c r="H572" s="17" t="str">
        <f t="shared" si="2"/>
        <v/>
      </c>
    </row>
    <row r="573" spans="4:8" ht="15" x14ac:dyDescent="0.35">
      <c r="D573" s="14"/>
      <c r="G573" s="14"/>
      <c r="H573" s="17" t="str">
        <f t="shared" si="2"/>
        <v/>
      </c>
    </row>
    <row r="574" spans="4:8" ht="15" x14ac:dyDescent="0.35">
      <c r="D574" s="14"/>
      <c r="G574" s="14"/>
      <c r="H574" s="17" t="str">
        <f t="shared" si="2"/>
        <v/>
      </c>
    </row>
    <row r="575" spans="4:8" ht="15" x14ac:dyDescent="0.35">
      <c r="D575" s="14"/>
      <c r="G575" s="14"/>
      <c r="H575" s="17" t="str">
        <f t="shared" si="2"/>
        <v/>
      </c>
    </row>
    <row r="576" spans="4:8" ht="15" x14ac:dyDescent="0.35">
      <c r="D576" s="14"/>
      <c r="G576" s="14"/>
      <c r="H576" s="17" t="str">
        <f t="shared" si="2"/>
        <v/>
      </c>
    </row>
    <row r="577" spans="4:8" ht="15" x14ac:dyDescent="0.35">
      <c r="D577" s="14"/>
      <c r="G577" s="14"/>
      <c r="H577" s="17" t="str">
        <f t="shared" si="2"/>
        <v/>
      </c>
    </row>
    <row r="578" spans="4:8" ht="15" x14ac:dyDescent="0.35">
      <c r="D578" s="14"/>
      <c r="G578" s="14"/>
      <c r="H578" s="17" t="str">
        <f t="shared" si="2"/>
        <v/>
      </c>
    </row>
    <row r="579" spans="4:8" ht="15" x14ac:dyDescent="0.35">
      <c r="D579" s="14"/>
      <c r="G579" s="14"/>
      <c r="H579" s="17" t="str">
        <f t="shared" si="2"/>
        <v/>
      </c>
    </row>
    <row r="580" spans="4:8" ht="15" x14ac:dyDescent="0.35">
      <c r="D580" s="14"/>
      <c r="G580" s="14"/>
      <c r="H580" s="17" t="str">
        <f t="shared" si="2"/>
        <v/>
      </c>
    </row>
    <row r="581" spans="4:8" ht="15" x14ac:dyDescent="0.35">
      <c r="D581" s="14"/>
      <c r="G581" s="14"/>
      <c r="H581" s="17" t="str">
        <f t="shared" si="2"/>
        <v/>
      </c>
    </row>
    <row r="582" spans="4:8" ht="15" x14ac:dyDescent="0.35">
      <c r="D582" s="14"/>
      <c r="G582" s="14"/>
      <c r="H582" s="17" t="str">
        <f t="shared" si="2"/>
        <v/>
      </c>
    </row>
    <row r="583" spans="4:8" ht="15" x14ac:dyDescent="0.35">
      <c r="D583" s="14"/>
      <c r="G583" s="14"/>
      <c r="H583" s="17" t="str">
        <f t="shared" si="2"/>
        <v/>
      </c>
    </row>
    <row r="584" spans="4:8" ht="15" x14ac:dyDescent="0.35">
      <c r="D584" s="14"/>
      <c r="G584" s="14"/>
      <c r="H584" s="17" t="str">
        <f t="shared" si="2"/>
        <v/>
      </c>
    </row>
    <row r="585" spans="4:8" ht="15" x14ac:dyDescent="0.35">
      <c r="D585" s="14"/>
      <c r="G585" s="14"/>
      <c r="H585" s="17" t="str">
        <f t="shared" si="2"/>
        <v/>
      </c>
    </row>
    <row r="586" spans="4:8" ht="15" x14ac:dyDescent="0.35">
      <c r="D586" s="14"/>
      <c r="G586" s="14"/>
      <c r="H586" s="17" t="str">
        <f t="shared" si="2"/>
        <v/>
      </c>
    </row>
    <row r="587" spans="4:8" ht="15" x14ac:dyDescent="0.35">
      <c r="D587" s="14"/>
      <c r="G587" s="14"/>
      <c r="H587" s="17" t="str">
        <f t="shared" si="2"/>
        <v/>
      </c>
    </row>
    <row r="588" spans="4:8" ht="15" x14ac:dyDescent="0.35">
      <c r="D588" s="14"/>
      <c r="G588" s="14"/>
      <c r="H588" s="17" t="str">
        <f t="shared" si="2"/>
        <v/>
      </c>
    </row>
    <row r="589" spans="4:8" ht="15" x14ac:dyDescent="0.35">
      <c r="D589" s="14"/>
      <c r="G589" s="14"/>
      <c r="H589" s="17" t="str">
        <f t="shared" si="2"/>
        <v/>
      </c>
    </row>
    <row r="590" spans="4:8" ht="15" x14ac:dyDescent="0.35">
      <c r="D590" s="14"/>
      <c r="G590" s="14"/>
      <c r="H590" s="17" t="str">
        <f t="shared" si="2"/>
        <v/>
      </c>
    </row>
    <row r="591" spans="4:8" ht="15" x14ac:dyDescent="0.35">
      <c r="D591" s="14"/>
      <c r="G591" s="14"/>
      <c r="H591" s="17" t="str">
        <f t="shared" si="2"/>
        <v/>
      </c>
    </row>
    <row r="592" spans="4:8" ht="15" x14ac:dyDescent="0.35">
      <c r="D592" s="14"/>
      <c r="G592" s="14"/>
      <c r="H592" s="17" t="str">
        <f t="shared" si="2"/>
        <v/>
      </c>
    </row>
    <row r="593" spans="4:8" ht="15" x14ac:dyDescent="0.35">
      <c r="D593" s="14"/>
      <c r="G593" s="14"/>
      <c r="H593" s="17" t="str">
        <f t="shared" si="2"/>
        <v/>
      </c>
    </row>
    <row r="594" spans="4:8" ht="15" x14ac:dyDescent="0.35">
      <c r="D594" s="14"/>
      <c r="G594" s="14"/>
      <c r="H594" s="17" t="str">
        <f t="shared" si="2"/>
        <v/>
      </c>
    </row>
    <row r="595" spans="4:8" ht="15" x14ac:dyDescent="0.35">
      <c r="D595" s="14"/>
      <c r="G595" s="14"/>
      <c r="H595" s="17" t="str">
        <f t="shared" si="2"/>
        <v/>
      </c>
    </row>
    <row r="596" spans="4:8" ht="15" x14ac:dyDescent="0.35">
      <c r="D596" s="14"/>
      <c r="G596" s="14"/>
      <c r="H596" s="17" t="str">
        <f t="shared" si="2"/>
        <v/>
      </c>
    </row>
    <row r="597" spans="4:8" ht="15" x14ac:dyDescent="0.35">
      <c r="D597" s="14"/>
      <c r="G597" s="14"/>
      <c r="H597" s="17" t="str">
        <f t="shared" si="2"/>
        <v/>
      </c>
    </row>
    <row r="598" spans="4:8" ht="15" x14ac:dyDescent="0.35">
      <c r="D598" s="14"/>
      <c r="G598" s="14"/>
      <c r="H598" s="17" t="str">
        <f t="shared" si="2"/>
        <v/>
      </c>
    </row>
    <row r="599" spans="4:8" ht="15" x14ac:dyDescent="0.35">
      <c r="D599" s="14"/>
      <c r="G599" s="14"/>
      <c r="H599" s="17" t="str">
        <f t="shared" si="2"/>
        <v/>
      </c>
    </row>
    <row r="600" spans="4:8" ht="15" x14ac:dyDescent="0.35">
      <c r="D600" s="14"/>
      <c r="G600" s="14"/>
      <c r="H600" s="17" t="str">
        <f t="shared" si="2"/>
        <v/>
      </c>
    </row>
    <row r="601" spans="4:8" ht="15" x14ac:dyDescent="0.35">
      <c r="D601" s="14"/>
      <c r="G601" s="14"/>
      <c r="H601" s="17" t="str">
        <f t="shared" si="2"/>
        <v/>
      </c>
    </row>
    <row r="602" spans="4:8" ht="15" x14ac:dyDescent="0.35">
      <c r="D602" s="14"/>
      <c r="G602" s="14"/>
      <c r="H602" s="17" t="str">
        <f t="shared" si="2"/>
        <v/>
      </c>
    </row>
    <row r="603" spans="4:8" ht="15" x14ac:dyDescent="0.35">
      <c r="D603" s="14"/>
      <c r="G603" s="14"/>
      <c r="H603" s="17" t="str">
        <f t="shared" si="2"/>
        <v/>
      </c>
    </row>
    <row r="604" spans="4:8" ht="15" x14ac:dyDescent="0.35">
      <c r="D604" s="14"/>
      <c r="G604" s="14"/>
      <c r="H604" s="17" t="str">
        <f t="shared" si="2"/>
        <v/>
      </c>
    </row>
    <row r="605" spans="4:8" ht="15" x14ac:dyDescent="0.35">
      <c r="D605" s="14"/>
      <c r="G605" s="14"/>
      <c r="H605" s="17" t="str">
        <f t="shared" si="2"/>
        <v/>
      </c>
    </row>
    <row r="606" spans="4:8" ht="15" x14ac:dyDescent="0.35">
      <c r="D606" s="14"/>
      <c r="G606" s="14"/>
      <c r="H606" s="17" t="str">
        <f t="shared" si="2"/>
        <v/>
      </c>
    </row>
    <row r="607" spans="4:8" ht="15" x14ac:dyDescent="0.35">
      <c r="D607" s="14"/>
      <c r="G607" s="14"/>
      <c r="H607" s="17" t="str">
        <f t="shared" si="2"/>
        <v/>
      </c>
    </row>
    <row r="608" spans="4:8" ht="15" x14ac:dyDescent="0.35">
      <c r="D608" s="14"/>
      <c r="G608" s="14"/>
      <c r="H608" s="17" t="str">
        <f t="shared" si="2"/>
        <v/>
      </c>
    </row>
    <row r="609" spans="4:8" ht="15" x14ac:dyDescent="0.35">
      <c r="D609" s="14"/>
      <c r="G609" s="14"/>
      <c r="H609" s="17" t="str">
        <f t="shared" si="2"/>
        <v/>
      </c>
    </row>
    <row r="610" spans="4:8" ht="15" x14ac:dyDescent="0.35">
      <c r="D610" s="14"/>
      <c r="G610" s="14"/>
      <c r="H610" s="17" t="str">
        <f t="shared" si="2"/>
        <v/>
      </c>
    </row>
    <row r="611" spans="4:8" ht="15" x14ac:dyDescent="0.35">
      <c r="D611" s="14"/>
      <c r="G611" s="14"/>
      <c r="H611" s="17" t="str">
        <f t="shared" si="2"/>
        <v/>
      </c>
    </row>
    <row r="612" spans="4:8" ht="15" x14ac:dyDescent="0.35">
      <c r="D612" s="14"/>
      <c r="G612" s="14"/>
      <c r="H612" s="17" t="str">
        <f t="shared" si="2"/>
        <v/>
      </c>
    </row>
    <row r="613" spans="4:8" ht="15" x14ac:dyDescent="0.35">
      <c r="D613" s="14"/>
      <c r="G613" s="14"/>
      <c r="H613" s="17" t="str">
        <f t="shared" si="2"/>
        <v/>
      </c>
    </row>
    <row r="614" spans="4:8" ht="15" x14ac:dyDescent="0.35">
      <c r="D614" s="14"/>
      <c r="G614" s="14"/>
      <c r="H614" s="17" t="str">
        <f t="shared" si="2"/>
        <v/>
      </c>
    </row>
    <row r="615" spans="4:8" ht="15" x14ac:dyDescent="0.35">
      <c r="D615" s="14"/>
      <c r="G615" s="14"/>
      <c r="H615" s="17" t="str">
        <f t="shared" si="2"/>
        <v/>
      </c>
    </row>
    <row r="616" spans="4:8" ht="15" x14ac:dyDescent="0.35">
      <c r="D616" s="14"/>
      <c r="G616" s="14"/>
      <c r="H616" s="17" t="str">
        <f t="shared" si="2"/>
        <v/>
      </c>
    </row>
    <row r="617" spans="4:8" ht="15" x14ac:dyDescent="0.35">
      <c r="D617" s="14"/>
      <c r="G617" s="14"/>
      <c r="H617" s="17" t="str">
        <f t="shared" si="2"/>
        <v/>
      </c>
    </row>
    <row r="618" spans="4:8" ht="15" x14ac:dyDescent="0.35">
      <c r="D618" s="14"/>
      <c r="G618" s="14"/>
      <c r="H618" s="17" t="str">
        <f t="shared" si="2"/>
        <v/>
      </c>
    </row>
    <row r="619" spans="4:8" ht="15" x14ac:dyDescent="0.35">
      <c r="D619" s="14"/>
      <c r="G619" s="14"/>
      <c r="H619" s="17" t="str">
        <f t="shared" si="2"/>
        <v/>
      </c>
    </row>
    <row r="620" spans="4:8" ht="15" x14ac:dyDescent="0.35">
      <c r="D620" s="14"/>
      <c r="G620" s="14"/>
      <c r="H620" s="17" t="str">
        <f t="shared" si="2"/>
        <v/>
      </c>
    </row>
    <row r="621" spans="4:8" ht="15" x14ac:dyDescent="0.35">
      <c r="D621" s="14"/>
      <c r="G621" s="14"/>
      <c r="H621" s="17" t="str">
        <f t="shared" si="2"/>
        <v/>
      </c>
    </row>
    <row r="622" spans="4:8" ht="15" x14ac:dyDescent="0.35">
      <c r="D622" s="14"/>
      <c r="G622" s="14"/>
      <c r="H622" s="17" t="str">
        <f t="shared" si="2"/>
        <v/>
      </c>
    </row>
    <row r="623" spans="4:8" ht="15" x14ac:dyDescent="0.35">
      <c r="D623" s="14"/>
      <c r="G623" s="14"/>
      <c r="H623" s="17" t="str">
        <f t="shared" si="2"/>
        <v/>
      </c>
    </row>
    <row r="624" spans="4:8" ht="15" x14ac:dyDescent="0.35">
      <c r="D624" s="14"/>
      <c r="G624" s="14"/>
      <c r="H624" s="17" t="str">
        <f t="shared" si="2"/>
        <v/>
      </c>
    </row>
    <row r="625" spans="4:8" ht="15" x14ac:dyDescent="0.35">
      <c r="D625" s="14"/>
      <c r="G625" s="14"/>
      <c r="H625" s="17" t="str">
        <f t="shared" si="2"/>
        <v/>
      </c>
    </row>
    <row r="626" spans="4:8" ht="15" x14ac:dyDescent="0.35">
      <c r="D626" s="14"/>
      <c r="G626" s="14"/>
      <c r="H626" s="17" t="str">
        <f t="shared" si="2"/>
        <v/>
      </c>
    </row>
    <row r="627" spans="4:8" ht="15" x14ac:dyDescent="0.35">
      <c r="D627" s="14"/>
      <c r="G627" s="14"/>
      <c r="H627" s="17" t="str">
        <f t="shared" si="2"/>
        <v/>
      </c>
    </row>
    <row r="628" spans="4:8" ht="15" x14ac:dyDescent="0.35">
      <c r="D628" s="14"/>
      <c r="G628" s="14"/>
      <c r="H628" s="17" t="str">
        <f t="shared" si="2"/>
        <v/>
      </c>
    </row>
    <row r="629" spans="4:8" ht="15" x14ac:dyDescent="0.35">
      <c r="D629" s="14"/>
      <c r="G629" s="14"/>
      <c r="H629" s="17" t="str">
        <f t="shared" si="2"/>
        <v/>
      </c>
    </row>
    <row r="630" spans="4:8" ht="15" x14ac:dyDescent="0.35">
      <c r="D630" s="14"/>
      <c r="G630" s="14"/>
      <c r="H630" s="17" t="str">
        <f t="shared" si="2"/>
        <v/>
      </c>
    </row>
    <row r="631" spans="4:8" ht="15" x14ac:dyDescent="0.35">
      <c r="D631" s="14"/>
      <c r="G631" s="14"/>
      <c r="H631" s="17" t="str">
        <f t="shared" si="2"/>
        <v/>
      </c>
    </row>
    <row r="632" spans="4:8" ht="15" x14ac:dyDescent="0.35">
      <c r="D632" s="14"/>
      <c r="G632" s="14"/>
      <c r="H632" s="17" t="str">
        <f t="shared" si="2"/>
        <v/>
      </c>
    </row>
    <row r="633" spans="4:8" ht="15" x14ac:dyDescent="0.35">
      <c r="D633" s="14"/>
      <c r="G633" s="14"/>
      <c r="H633" s="17" t="str">
        <f t="shared" si="2"/>
        <v/>
      </c>
    </row>
    <row r="634" spans="4:8" ht="15" x14ac:dyDescent="0.35">
      <c r="D634" s="14"/>
      <c r="G634" s="14"/>
      <c r="H634" s="17" t="str">
        <f t="shared" si="2"/>
        <v/>
      </c>
    </row>
    <row r="635" spans="4:8" ht="15" x14ac:dyDescent="0.35">
      <c r="D635" s="14"/>
      <c r="G635" s="14"/>
      <c r="H635" s="17" t="str">
        <f t="shared" si="2"/>
        <v/>
      </c>
    </row>
    <row r="636" spans="4:8" ht="15" x14ac:dyDescent="0.35">
      <c r="D636" s="14"/>
      <c r="G636" s="14"/>
      <c r="H636" s="17" t="str">
        <f t="shared" si="2"/>
        <v/>
      </c>
    </row>
    <row r="637" spans="4:8" ht="15" x14ac:dyDescent="0.35">
      <c r="D637" s="14"/>
      <c r="G637" s="14"/>
      <c r="H637" s="17" t="str">
        <f t="shared" si="2"/>
        <v/>
      </c>
    </row>
    <row r="638" spans="4:8" ht="15" x14ac:dyDescent="0.35">
      <c r="D638" s="14"/>
      <c r="G638" s="14"/>
      <c r="H638" s="17" t="str">
        <f t="shared" si="2"/>
        <v/>
      </c>
    </row>
    <row r="639" spans="4:8" ht="15" x14ac:dyDescent="0.35">
      <c r="D639" s="14"/>
      <c r="G639" s="14"/>
      <c r="H639" s="17" t="str">
        <f t="shared" si="2"/>
        <v/>
      </c>
    </row>
    <row r="640" spans="4:8" ht="15" x14ac:dyDescent="0.35">
      <c r="D640" s="14"/>
      <c r="G640" s="14"/>
      <c r="H640" s="17" t="str">
        <f t="shared" si="2"/>
        <v/>
      </c>
    </row>
    <row r="641" spans="4:8" ht="15" x14ac:dyDescent="0.35">
      <c r="D641" s="14"/>
      <c r="G641" s="14"/>
      <c r="H641" s="17" t="str">
        <f t="shared" si="2"/>
        <v/>
      </c>
    </row>
    <row r="642" spans="4:8" ht="15" x14ac:dyDescent="0.35">
      <c r="D642" s="14"/>
      <c r="G642" s="14"/>
      <c r="H642" s="17" t="str">
        <f t="shared" si="2"/>
        <v/>
      </c>
    </row>
    <row r="643" spans="4:8" ht="15" x14ac:dyDescent="0.35">
      <c r="D643" s="14"/>
      <c r="G643" s="14"/>
      <c r="H643" s="17" t="str">
        <f t="shared" si="2"/>
        <v/>
      </c>
    </row>
    <row r="644" spans="4:8" ht="15" x14ac:dyDescent="0.35">
      <c r="D644" s="14"/>
      <c r="G644" s="14"/>
      <c r="H644" s="17" t="str">
        <f t="shared" si="2"/>
        <v/>
      </c>
    </row>
    <row r="645" spans="4:8" ht="15" x14ac:dyDescent="0.35">
      <c r="D645" s="14"/>
      <c r="G645" s="14"/>
      <c r="H645" s="17" t="str">
        <f t="shared" si="2"/>
        <v/>
      </c>
    </row>
    <row r="646" spans="4:8" ht="15" x14ac:dyDescent="0.35">
      <c r="D646" s="14"/>
      <c r="G646" s="14"/>
      <c r="H646" s="17" t="str">
        <f t="shared" si="2"/>
        <v/>
      </c>
    </row>
    <row r="647" spans="4:8" ht="15" x14ac:dyDescent="0.35">
      <c r="D647" s="14"/>
      <c r="G647" s="14"/>
      <c r="H647" s="17" t="str">
        <f t="shared" si="2"/>
        <v/>
      </c>
    </row>
    <row r="648" spans="4:8" ht="15" x14ac:dyDescent="0.35">
      <c r="D648" s="14"/>
      <c r="G648" s="14"/>
      <c r="H648" s="17" t="str">
        <f t="shared" si="2"/>
        <v/>
      </c>
    </row>
    <row r="649" spans="4:8" ht="15" x14ac:dyDescent="0.35">
      <c r="D649" s="14"/>
      <c r="G649" s="14"/>
      <c r="H649" s="17" t="str">
        <f t="shared" si="2"/>
        <v/>
      </c>
    </row>
    <row r="650" spans="4:8" ht="15" x14ac:dyDescent="0.35">
      <c r="D650" s="14"/>
      <c r="G650" s="14"/>
      <c r="H650" s="17" t="str">
        <f t="shared" si="2"/>
        <v/>
      </c>
    </row>
    <row r="651" spans="4:8" ht="15" x14ac:dyDescent="0.35">
      <c r="D651" s="14"/>
      <c r="G651" s="14"/>
      <c r="H651" s="17" t="str">
        <f t="shared" si="2"/>
        <v/>
      </c>
    </row>
    <row r="652" spans="4:8" ht="15" x14ac:dyDescent="0.35">
      <c r="D652" s="14"/>
      <c r="G652" s="14"/>
      <c r="H652" s="17" t="str">
        <f t="shared" si="2"/>
        <v/>
      </c>
    </row>
    <row r="653" spans="4:8" ht="15" x14ac:dyDescent="0.35">
      <c r="D653" s="14"/>
      <c r="G653" s="14"/>
      <c r="H653" s="17" t="str">
        <f t="shared" si="2"/>
        <v/>
      </c>
    </row>
    <row r="654" spans="4:8" ht="15" x14ac:dyDescent="0.35">
      <c r="D654" s="14"/>
      <c r="G654" s="14"/>
      <c r="H654" s="17" t="str">
        <f t="shared" si="2"/>
        <v/>
      </c>
    </row>
    <row r="655" spans="4:8" ht="15" x14ac:dyDescent="0.35">
      <c r="D655" s="14"/>
      <c r="G655" s="14"/>
      <c r="H655" s="17" t="str">
        <f t="shared" si="2"/>
        <v/>
      </c>
    </row>
    <row r="656" spans="4:8" ht="15" x14ac:dyDescent="0.35">
      <c r="D656" s="14"/>
      <c r="G656" s="14"/>
      <c r="H656" s="17" t="str">
        <f t="shared" si="2"/>
        <v/>
      </c>
    </row>
    <row r="657" spans="4:8" ht="15" x14ac:dyDescent="0.35">
      <c r="D657" s="14"/>
      <c r="G657" s="14"/>
      <c r="H657" s="17" t="str">
        <f t="shared" si="2"/>
        <v/>
      </c>
    </row>
    <row r="658" spans="4:8" ht="15" x14ac:dyDescent="0.35">
      <c r="D658" s="14"/>
      <c r="G658" s="14"/>
      <c r="H658" s="17" t="str">
        <f t="shared" si="2"/>
        <v/>
      </c>
    </row>
    <row r="659" spans="4:8" ht="15" x14ac:dyDescent="0.35">
      <c r="D659" s="14"/>
      <c r="G659" s="14"/>
      <c r="H659" s="17" t="str">
        <f t="shared" si="2"/>
        <v/>
      </c>
    </row>
    <row r="660" spans="4:8" ht="15" x14ac:dyDescent="0.35">
      <c r="D660" s="14"/>
      <c r="G660" s="14"/>
      <c r="H660" s="17" t="str">
        <f t="shared" si="2"/>
        <v/>
      </c>
    </row>
    <row r="661" spans="4:8" ht="15" x14ac:dyDescent="0.35">
      <c r="D661" s="14"/>
      <c r="G661" s="14"/>
      <c r="H661" s="17" t="str">
        <f t="shared" si="2"/>
        <v/>
      </c>
    </row>
    <row r="662" spans="4:8" ht="15" x14ac:dyDescent="0.35">
      <c r="D662" s="14"/>
      <c r="G662" s="14"/>
      <c r="H662" s="17" t="str">
        <f t="shared" si="2"/>
        <v/>
      </c>
    </row>
    <row r="663" spans="4:8" ht="15" x14ac:dyDescent="0.35">
      <c r="D663" s="14"/>
      <c r="G663" s="14"/>
      <c r="H663" s="17" t="str">
        <f t="shared" si="2"/>
        <v/>
      </c>
    </row>
    <row r="664" spans="4:8" ht="15" x14ac:dyDescent="0.35">
      <c r="D664" s="14"/>
      <c r="G664" s="14"/>
      <c r="H664" s="17" t="str">
        <f t="shared" si="2"/>
        <v/>
      </c>
    </row>
    <row r="665" spans="4:8" ht="15" x14ac:dyDescent="0.35">
      <c r="D665" s="14"/>
      <c r="G665" s="14"/>
      <c r="H665" s="17" t="str">
        <f t="shared" si="2"/>
        <v/>
      </c>
    </row>
    <row r="666" spans="4:8" ht="15" x14ac:dyDescent="0.35">
      <c r="D666" s="14"/>
      <c r="G666" s="14"/>
      <c r="H666" s="17" t="str">
        <f t="shared" si="2"/>
        <v/>
      </c>
    </row>
    <row r="667" spans="4:8" ht="15" x14ac:dyDescent="0.35">
      <c r="D667" s="14"/>
      <c r="G667" s="14"/>
      <c r="H667" s="17" t="str">
        <f t="shared" si="2"/>
        <v/>
      </c>
    </row>
    <row r="668" spans="4:8" ht="15" x14ac:dyDescent="0.35">
      <c r="D668" s="14"/>
      <c r="G668" s="14"/>
      <c r="H668" s="17" t="str">
        <f t="shared" si="2"/>
        <v/>
      </c>
    </row>
    <row r="669" spans="4:8" ht="15" x14ac:dyDescent="0.35">
      <c r="D669" s="14"/>
      <c r="G669" s="14"/>
      <c r="H669" s="17" t="str">
        <f t="shared" si="2"/>
        <v/>
      </c>
    </row>
    <row r="670" spans="4:8" ht="15" x14ac:dyDescent="0.35">
      <c r="D670" s="14"/>
      <c r="G670" s="14"/>
      <c r="H670" s="17" t="str">
        <f t="shared" si="2"/>
        <v/>
      </c>
    </row>
    <row r="671" spans="4:8" ht="15" x14ac:dyDescent="0.35">
      <c r="D671" s="14"/>
      <c r="G671" s="14"/>
      <c r="H671" s="17" t="str">
        <f t="shared" si="2"/>
        <v/>
      </c>
    </row>
    <row r="672" spans="4:8" ht="15" x14ac:dyDescent="0.35">
      <c r="D672" s="14"/>
      <c r="G672" s="14"/>
      <c r="H672" s="17" t="str">
        <f t="shared" si="2"/>
        <v/>
      </c>
    </row>
    <row r="673" spans="4:8" ht="15" x14ac:dyDescent="0.35">
      <c r="D673" s="14"/>
      <c r="G673" s="14"/>
      <c r="H673" s="17" t="str">
        <f t="shared" si="2"/>
        <v/>
      </c>
    </row>
    <row r="674" spans="4:8" ht="15" x14ac:dyDescent="0.35">
      <c r="D674" s="14"/>
      <c r="G674" s="14"/>
      <c r="H674" s="17" t="str">
        <f t="shared" si="2"/>
        <v/>
      </c>
    </row>
    <row r="675" spans="4:8" ht="15" x14ac:dyDescent="0.35">
      <c r="D675" s="14"/>
      <c r="G675" s="14"/>
      <c r="H675" s="17" t="str">
        <f t="shared" si="2"/>
        <v/>
      </c>
    </row>
    <row r="676" spans="4:8" ht="15" x14ac:dyDescent="0.35">
      <c r="D676" s="14"/>
      <c r="G676" s="14"/>
      <c r="H676" s="17" t="str">
        <f t="shared" si="2"/>
        <v/>
      </c>
    </row>
    <row r="677" spans="4:8" ht="15" x14ac:dyDescent="0.35">
      <c r="D677" s="14"/>
      <c r="G677" s="14"/>
      <c r="H677" s="17" t="str">
        <f t="shared" si="2"/>
        <v/>
      </c>
    </row>
    <row r="678" spans="4:8" ht="15" x14ac:dyDescent="0.35">
      <c r="D678" s="14"/>
      <c r="G678" s="14"/>
      <c r="H678" s="17" t="str">
        <f t="shared" si="2"/>
        <v/>
      </c>
    </row>
    <row r="679" spans="4:8" ht="15" x14ac:dyDescent="0.35">
      <c r="D679" s="14"/>
      <c r="G679" s="14"/>
      <c r="H679" s="17" t="str">
        <f t="shared" si="2"/>
        <v/>
      </c>
    </row>
    <row r="680" spans="4:8" ht="15" x14ac:dyDescent="0.35">
      <c r="D680" s="14"/>
      <c r="G680" s="14"/>
      <c r="H680" s="17" t="str">
        <f t="shared" si="2"/>
        <v/>
      </c>
    </row>
    <row r="681" spans="4:8" ht="15" x14ac:dyDescent="0.35">
      <c r="D681" s="14"/>
      <c r="G681" s="14"/>
      <c r="H681" s="17" t="str">
        <f t="shared" si="2"/>
        <v/>
      </c>
    </row>
    <row r="682" spans="4:8" ht="15" x14ac:dyDescent="0.35">
      <c r="D682" s="14"/>
      <c r="G682" s="14"/>
      <c r="H682" s="17" t="str">
        <f t="shared" si="2"/>
        <v/>
      </c>
    </row>
    <row r="683" spans="4:8" ht="15" x14ac:dyDescent="0.35">
      <c r="D683" s="14"/>
      <c r="G683" s="14"/>
      <c r="H683" s="17" t="str">
        <f t="shared" si="2"/>
        <v/>
      </c>
    </row>
    <row r="684" spans="4:8" ht="15" x14ac:dyDescent="0.35">
      <c r="D684" s="14"/>
      <c r="G684" s="14"/>
      <c r="H684" s="17" t="str">
        <f t="shared" si="2"/>
        <v/>
      </c>
    </row>
    <row r="685" spans="4:8" ht="15" x14ac:dyDescent="0.35">
      <c r="D685" s="14"/>
      <c r="G685" s="14"/>
      <c r="H685" s="17" t="str">
        <f t="shared" si="2"/>
        <v/>
      </c>
    </row>
    <row r="686" spans="4:8" ht="15" x14ac:dyDescent="0.35">
      <c r="D686" s="14"/>
      <c r="G686" s="14"/>
      <c r="H686" s="17" t="str">
        <f t="shared" si="2"/>
        <v/>
      </c>
    </row>
    <row r="687" spans="4:8" ht="15" x14ac:dyDescent="0.35">
      <c r="D687" s="14"/>
      <c r="G687" s="14"/>
      <c r="H687" s="17" t="str">
        <f t="shared" si="2"/>
        <v/>
      </c>
    </row>
    <row r="688" spans="4:8" ht="15" x14ac:dyDescent="0.35">
      <c r="D688" s="14"/>
      <c r="G688" s="14"/>
      <c r="H688" s="17" t="str">
        <f t="shared" si="2"/>
        <v/>
      </c>
    </row>
    <row r="689" spans="4:8" ht="15" x14ac:dyDescent="0.35">
      <c r="D689" s="14"/>
      <c r="G689" s="14"/>
      <c r="H689" s="17" t="str">
        <f t="shared" si="2"/>
        <v/>
      </c>
    </row>
    <row r="690" spans="4:8" ht="15" x14ac:dyDescent="0.35">
      <c r="D690" s="14"/>
      <c r="G690" s="14"/>
      <c r="H690" s="17" t="str">
        <f t="shared" si="2"/>
        <v/>
      </c>
    </row>
    <row r="691" spans="4:8" ht="15" x14ac:dyDescent="0.35">
      <c r="D691" s="14"/>
      <c r="G691" s="14"/>
      <c r="H691" s="17" t="str">
        <f t="shared" si="2"/>
        <v/>
      </c>
    </row>
    <row r="692" spans="4:8" ht="15" x14ac:dyDescent="0.35">
      <c r="D692" s="14"/>
      <c r="G692" s="14"/>
      <c r="H692" s="17" t="str">
        <f t="shared" si="2"/>
        <v/>
      </c>
    </row>
    <row r="693" spans="4:8" ht="15" x14ac:dyDescent="0.35">
      <c r="D693" s="14"/>
      <c r="G693" s="14"/>
      <c r="H693" s="17" t="str">
        <f t="shared" si="2"/>
        <v/>
      </c>
    </row>
    <row r="694" spans="4:8" ht="15" x14ac:dyDescent="0.35">
      <c r="D694" s="14"/>
      <c r="G694" s="14"/>
      <c r="H694" s="17" t="str">
        <f t="shared" si="2"/>
        <v/>
      </c>
    </row>
    <row r="695" spans="4:8" ht="15" x14ac:dyDescent="0.35">
      <c r="D695" s="14"/>
      <c r="G695" s="14"/>
      <c r="H695" s="17" t="str">
        <f t="shared" si="2"/>
        <v/>
      </c>
    </row>
    <row r="696" spans="4:8" ht="15" x14ac:dyDescent="0.35">
      <c r="D696" s="14"/>
      <c r="G696" s="14"/>
      <c r="H696" s="17" t="str">
        <f t="shared" si="2"/>
        <v/>
      </c>
    </row>
    <row r="697" spans="4:8" ht="15" x14ac:dyDescent="0.35">
      <c r="D697" s="14"/>
      <c r="G697" s="14"/>
      <c r="H697" s="17" t="str">
        <f t="shared" si="2"/>
        <v/>
      </c>
    </row>
    <row r="698" spans="4:8" ht="15" x14ac:dyDescent="0.35">
      <c r="D698" s="14"/>
      <c r="G698" s="14"/>
      <c r="H698" s="17" t="str">
        <f t="shared" si="2"/>
        <v/>
      </c>
    </row>
    <row r="699" spans="4:8" ht="15" x14ac:dyDescent="0.35">
      <c r="D699" s="14"/>
      <c r="G699" s="14"/>
      <c r="H699" s="17" t="str">
        <f t="shared" si="2"/>
        <v/>
      </c>
    </row>
    <row r="700" spans="4:8" ht="15" x14ac:dyDescent="0.35">
      <c r="D700" s="14"/>
      <c r="G700" s="14"/>
      <c r="H700" s="17" t="str">
        <f t="shared" si="2"/>
        <v/>
      </c>
    </row>
    <row r="701" spans="4:8" ht="15" x14ac:dyDescent="0.35">
      <c r="D701" s="14"/>
      <c r="G701" s="14"/>
      <c r="H701" s="17" t="str">
        <f t="shared" si="2"/>
        <v/>
      </c>
    </row>
    <row r="702" spans="4:8" ht="15" x14ac:dyDescent="0.35">
      <c r="D702" s="14"/>
      <c r="G702" s="14"/>
      <c r="H702" s="17" t="str">
        <f t="shared" si="2"/>
        <v/>
      </c>
    </row>
    <row r="703" spans="4:8" ht="15" x14ac:dyDescent="0.35">
      <c r="D703" s="14"/>
      <c r="G703" s="14"/>
      <c r="H703" s="17" t="str">
        <f t="shared" si="2"/>
        <v/>
      </c>
    </row>
    <row r="704" spans="4:8" ht="15" x14ac:dyDescent="0.35">
      <c r="D704" s="14"/>
      <c r="G704" s="14"/>
      <c r="H704" s="17" t="str">
        <f t="shared" si="2"/>
        <v/>
      </c>
    </row>
    <row r="705" spans="4:8" ht="15" x14ac:dyDescent="0.35">
      <c r="D705" s="14"/>
      <c r="G705" s="14"/>
      <c r="H705" s="17" t="str">
        <f t="shared" si="2"/>
        <v/>
      </c>
    </row>
    <row r="706" spans="4:8" ht="15" x14ac:dyDescent="0.35">
      <c r="D706" s="14"/>
      <c r="G706" s="14"/>
      <c r="H706" s="17" t="str">
        <f t="shared" si="2"/>
        <v/>
      </c>
    </row>
    <row r="707" spans="4:8" ht="15" x14ac:dyDescent="0.35">
      <c r="D707" s="14"/>
      <c r="G707" s="14"/>
      <c r="H707" s="17" t="str">
        <f t="shared" si="2"/>
        <v/>
      </c>
    </row>
    <row r="708" spans="4:8" ht="15" x14ac:dyDescent="0.35">
      <c r="D708" s="14"/>
      <c r="G708" s="14"/>
      <c r="H708" s="17" t="str">
        <f t="shared" si="2"/>
        <v/>
      </c>
    </row>
    <row r="709" spans="4:8" ht="15" x14ac:dyDescent="0.35">
      <c r="D709" s="14"/>
      <c r="G709" s="14"/>
      <c r="H709" s="17" t="str">
        <f t="shared" si="2"/>
        <v/>
      </c>
    </row>
    <row r="710" spans="4:8" ht="15" x14ac:dyDescent="0.35">
      <c r="D710" s="14"/>
      <c r="G710" s="14"/>
      <c r="H710" s="17" t="str">
        <f t="shared" si="2"/>
        <v/>
      </c>
    </row>
    <row r="711" spans="4:8" ht="15" x14ac:dyDescent="0.35">
      <c r="D711" s="14"/>
      <c r="G711" s="14"/>
      <c r="H711" s="17" t="str">
        <f t="shared" si="2"/>
        <v/>
      </c>
    </row>
    <row r="712" spans="4:8" ht="15" x14ac:dyDescent="0.35">
      <c r="D712" s="14"/>
      <c r="G712" s="14"/>
      <c r="H712" s="17" t="str">
        <f t="shared" si="2"/>
        <v/>
      </c>
    </row>
    <row r="713" spans="4:8" ht="15" x14ac:dyDescent="0.35">
      <c r="D713" s="14"/>
      <c r="G713" s="14"/>
      <c r="H713" s="17" t="str">
        <f t="shared" si="2"/>
        <v/>
      </c>
    </row>
    <row r="714" spans="4:8" ht="15" x14ac:dyDescent="0.35">
      <c r="D714" s="14"/>
      <c r="G714" s="14"/>
      <c r="H714" s="17" t="str">
        <f t="shared" si="2"/>
        <v/>
      </c>
    </row>
    <row r="715" spans="4:8" ht="15" x14ac:dyDescent="0.35">
      <c r="D715" s="14"/>
      <c r="G715" s="14"/>
      <c r="H715" s="17" t="str">
        <f t="shared" si="2"/>
        <v/>
      </c>
    </row>
    <row r="716" spans="4:8" ht="15" x14ac:dyDescent="0.35">
      <c r="D716" s="14"/>
      <c r="G716" s="14"/>
      <c r="H716" s="17" t="str">
        <f t="shared" si="2"/>
        <v/>
      </c>
    </row>
    <row r="717" spans="4:8" ht="15" x14ac:dyDescent="0.35">
      <c r="D717" s="14"/>
      <c r="G717" s="14"/>
      <c r="H717" s="17" t="str">
        <f t="shared" si="2"/>
        <v/>
      </c>
    </row>
    <row r="718" spans="4:8" ht="15" x14ac:dyDescent="0.35">
      <c r="D718" s="14"/>
      <c r="G718" s="14"/>
      <c r="H718" s="17" t="str">
        <f t="shared" si="2"/>
        <v/>
      </c>
    </row>
    <row r="719" spans="4:8" ht="15" x14ac:dyDescent="0.35">
      <c r="D719" s="14"/>
      <c r="G719" s="14"/>
      <c r="H719" s="17" t="str">
        <f t="shared" si="2"/>
        <v/>
      </c>
    </row>
    <row r="720" spans="4:8" ht="15" x14ac:dyDescent="0.35">
      <c r="D720" s="14"/>
      <c r="G720" s="14"/>
      <c r="H720" s="17" t="str">
        <f t="shared" si="2"/>
        <v/>
      </c>
    </row>
    <row r="721" spans="4:8" ht="15" x14ac:dyDescent="0.35">
      <c r="D721" s="14"/>
      <c r="G721" s="14"/>
      <c r="H721" s="17" t="str">
        <f t="shared" si="2"/>
        <v/>
      </c>
    </row>
    <row r="722" spans="4:8" ht="15" x14ac:dyDescent="0.35">
      <c r="D722" s="14"/>
      <c r="G722" s="14"/>
      <c r="H722" s="17" t="str">
        <f t="shared" si="2"/>
        <v/>
      </c>
    </row>
    <row r="723" spans="4:8" ht="15" x14ac:dyDescent="0.35">
      <c r="D723" s="14"/>
      <c r="G723" s="14"/>
      <c r="H723" s="17" t="str">
        <f t="shared" si="2"/>
        <v/>
      </c>
    </row>
    <row r="724" spans="4:8" ht="15" x14ac:dyDescent="0.35">
      <c r="D724" s="14"/>
      <c r="G724" s="14"/>
      <c r="H724" s="17" t="str">
        <f t="shared" si="2"/>
        <v/>
      </c>
    </row>
    <row r="725" spans="4:8" ht="15" x14ac:dyDescent="0.35">
      <c r="D725" s="14"/>
      <c r="G725" s="14"/>
      <c r="H725" s="17" t="str">
        <f t="shared" si="2"/>
        <v/>
      </c>
    </row>
    <row r="726" spans="4:8" ht="15" x14ac:dyDescent="0.35">
      <c r="D726" s="14"/>
      <c r="G726" s="14"/>
      <c r="H726" s="17" t="str">
        <f t="shared" si="2"/>
        <v/>
      </c>
    </row>
    <row r="727" spans="4:8" ht="15" x14ac:dyDescent="0.35">
      <c r="D727" s="14"/>
      <c r="G727" s="14"/>
      <c r="H727" s="17" t="str">
        <f t="shared" si="2"/>
        <v/>
      </c>
    </row>
    <row r="728" spans="4:8" ht="15" x14ac:dyDescent="0.35">
      <c r="D728" s="14"/>
      <c r="G728" s="14"/>
      <c r="H728" s="17" t="str">
        <f t="shared" si="2"/>
        <v/>
      </c>
    </row>
    <row r="729" spans="4:8" ht="15" x14ac:dyDescent="0.35">
      <c r="D729" s="14"/>
      <c r="G729" s="14"/>
      <c r="H729" s="17" t="str">
        <f t="shared" si="2"/>
        <v/>
      </c>
    </row>
    <row r="730" spans="4:8" ht="15" x14ac:dyDescent="0.35">
      <c r="D730" s="14"/>
      <c r="G730" s="14"/>
      <c r="H730" s="17" t="str">
        <f t="shared" si="2"/>
        <v/>
      </c>
    </row>
    <row r="731" spans="4:8" ht="15" x14ac:dyDescent="0.35">
      <c r="D731" s="14"/>
      <c r="G731" s="14"/>
      <c r="H731" s="17" t="str">
        <f t="shared" si="2"/>
        <v/>
      </c>
    </row>
    <row r="732" spans="4:8" ht="15" x14ac:dyDescent="0.35">
      <c r="D732" s="14"/>
      <c r="G732" s="14"/>
      <c r="H732" s="17" t="str">
        <f t="shared" si="2"/>
        <v/>
      </c>
    </row>
    <row r="733" spans="4:8" ht="15" x14ac:dyDescent="0.35">
      <c r="D733" s="14"/>
      <c r="G733" s="14"/>
      <c r="H733" s="17" t="str">
        <f t="shared" si="2"/>
        <v/>
      </c>
    </row>
    <row r="734" spans="4:8" ht="15" x14ac:dyDescent="0.35">
      <c r="D734" s="14"/>
      <c r="G734" s="14"/>
      <c r="H734" s="17" t="str">
        <f t="shared" si="2"/>
        <v/>
      </c>
    </row>
    <row r="735" spans="4:8" ht="15" x14ac:dyDescent="0.35">
      <c r="D735" s="14"/>
      <c r="G735" s="14"/>
      <c r="H735" s="17" t="str">
        <f t="shared" si="2"/>
        <v/>
      </c>
    </row>
    <row r="736" spans="4:8" ht="15" x14ac:dyDescent="0.35">
      <c r="D736" s="14"/>
      <c r="G736" s="14"/>
      <c r="H736" s="17" t="str">
        <f t="shared" si="2"/>
        <v/>
      </c>
    </row>
    <row r="737" spans="4:8" ht="15" x14ac:dyDescent="0.35">
      <c r="D737" s="14"/>
      <c r="G737" s="14"/>
      <c r="H737" s="17" t="str">
        <f t="shared" si="2"/>
        <v/>
      </c>
    </row>
    <row r="738" spans="4:8" ht="15" x14ac:dyDescent="0.35">
      <c r="D738" s="14"/>
      <c r="G738" s="14"/>
      <c r="H738" s="17" t="str">
        <f t="shared" si="2"/>
        <v/>
      </c>
    </row>
    <row r="739" spans="4:8" ht="15" x14ac:dyDescent="0.35">
      <c r="D739" s="14"/>
      <c r="G739" s="14"/>
      <c r="H739" s="17" t="str">
        <f t="shared" si="2"/>
        <v/>
      </c>
    </row>
    <row r="740" spans="4:8" ht="15" x14ac:dyDescent="0.35">
      <c r="D740" s="14"/>
      <c r="G740" s="14"/>
      <c r="H740" s="17" t="str">
        <f t="shared" si="2"/>
        <v/>
      </c>
    </row>
    <row r="741" spans="4:8" ht="15" x14ac:dyDescent="0.35">
      <c r="D741" s="14"/>
      <c r="G741" s="14"/>
      <c r="H741" s="17" t="str">
        <f t="shared" si="2"/>
        <v/>
      </c>
    </row>
    <row r="742" spans="4:8" ht="15" x14ac:dyDescent="0.35">
      <c r="D742" s="14"/>
      <c r="G742" s="14"/>
      <c r="H742" s="17" t="str">
        <f t="shared" si="2"/>
        <v/>
      </c>
    </row>
    <row r="743" spans="4:8" ht="15" x14ac:dyDescent="0.35">
      <c r="D743" s="14"/>
      <c r="G743" s="14"/>
      <c r="H743" s="17" t="str">
        <f t="shared" si="2"/>
        <v/>
      </c>
    </row>
    <row r="744" spans="4:8" ht="15" x14ac:dyDescent="0.35">
      <c r="D744" s="14"/>
      <c r="G744" s="14"/>
      <c r="H744" s="17" t="str">
        <f t="shared" si="2"/>
        <v/>
      </c>
    </row>
    <row r="745" spans="4:8" ht="15" x14ac:dyDescent="0.35">
      <c r="D745" s="14"/>
      <c r="G745" s="14"/>
      <c r="H745" s="17" t="str">
        <f t="shared" si="2"/>
        <v/>
      </c>
    </row>
    <row r="746" spans="4:8" ht="15" x14ac:dyDescent="0.35">
      <c r="D746" s="14"/>
      <c r="G746" s="14"/>
      <c r="H746" s="17" t="str">
        <f t="shared" si="2"/>
        <v/>
      </c>
    </row>
    <row r="747" spans="4:8" ht="15" x14ac:dyDescent="0.35">
      <c r="D747" s="14"/>
      <c r="G747" s="14"/>
      <c r="H747" s="17" t="str">
        <f t="shared" si="2"/>
        <v/>
      </c>
    </row>
    <row r="748" spans="4:8" ht="15" x14ac:dyDescent="0.35">
      <c r="D748" s="14"/>
      <c r="G748" s="14"/>
      <c r="H748" s="17" t="str">
        <f t="shared" si="2"/>
        <v/>
      </c>
    </row>
    <row r="749" spans="4:8" ht="15" x14ac:dyDescent="0.35">
      <c r="D749" s="14"/>
      <c r="G749" s="14"/>
      <c r="H749" s="17" t="str">
        <f t="shared" si="2"/>
        <v/>
      </c>
    </row>
    <row r="750" spans="4:8" ht="15" x14ac:dyDescent="0.35">
      <c r="D750" s="14"/>
      <c r="G750" s="14"/>
      <c r="H750" s="17" t="str">
        <f t="shared" si="2"/>
        <v/>
      </c>
    </row>
    <row r="751" spans="4:8" ht="15" x14ac:dyDescent="0.35">
      <c r="D751" s="14"/>
      <c r="G751" s="14"/>
      <c r="H751" s="17" t="str">
        <f t="shared" si="2"/>
        <v/>
      </c>
    </row>
    <row r="752" spans="4:8" ht="15" x14ac:dyDescent="0.35">
      <c r="D752" s="14"/>
      <c r="G752" s="14"/>
      <c r="H752" s="17" t="str">
        <f t="shared" si="2"/>
        <v/>
      </c>
    </row>
    <row r="753" spans="4:8" ht="15" x14ac:dyDescent="0.35">
      <c r="D753" s="14"/>
      <c r="G753" s="14"/>
      <c r="H753" s="17" t="str">
        <f t="shared" si="2"/>
        <v/>
      </c>
    </row>
    <row r="754" spans="4:8" ht="15" x14ac:dyDescent="0.35">
      <c r="D754" s="14"/>
      <c r="G754" s="14"/>
      <c r="H754" s="17" t="str">
        <f t="shared" si="2"/>
        <v/>
      </c>
    </row>
    <row r="755" spans="4:8" ht="15" x14ac:dyDescent="0.35">
      <c r="D755" s="14"/>
      <c r="G755" s="14"/>
      <c r="H755" s="17" t="str">
        <f t="shared" si="2"/>
        <v/>
      </c>
    </row>
    <row r="756" spans="4:8" ht="15" x14ac:dyDescent="0.35">
      <c r="D756" s="14"/>
      <c r="G756" s="14"/>
      <c r="H756" s="17" t="str">
        <f t="shared" si="2"/>
        <v/>
      </c>
    </row>
    <row r="757" spans="4:8" ht="15" x14ac:dyDescent="0.35">
      <c r="D757" s="14"/>
      <c r="G757" s="14"/>
      <c r="H757" s="17" t="str">
        <f t="shared" si="2"/>
        <v/>
      </c>
    </row>
    <row r="758" spans="4:8" ht="15" x14ac:dyDescent="0.35">
      <c r="D758" s="14"/>
      <c r="G758" s="14"/>
      <c r="H758" s="17" t="str">
        <f t="shared" si="2"/>
        <v/>
      </c>
    </row>
    <row r="759" spans="4:8" ht="15" x14ac:dyDescent="0.35">
      <c r="D759" s="14"/>
      <c r="G759" s="14"/>
      <c r="H759" s="17" t="str">
        <f t="shared" si="2"/>
        <v/>
      </c>
    </row>
    <row r="760" spans="4:8" ht="15" x14ac:dyDescent="0.35">
      <c r="D760" s="14"/>
      <c r="G760" s="14"/>
      <c r="H760" s="17" t="str">
        <f t="shared" si="2"/>
        <v/>
      </c>
    </row>
    <row r="761" spans="4:8" ht="15" x14ac:dyDescent="0.35">
      <c r="D761" s="14"/>
      <c r="G761" s="14"/>
      <c r="H761" s="17" t="str">
        <f t="shared" si="2"/>
        <v/>
      </c>
    </row>
    <row r="762" spans="4:8" ht="15" x14ac:dyDescent="0.35">
      <c r="D762" s="14"/>
      <c r="G762" s="14"/>
      <c r="H762" s="17" t="str">
        <f t="shared" si="2"/>
        <v/>
      </c>
    </row>
    <row r="763" spans="4:8" ht="15" x14ac:dyDescent="0.35">
      <c r="D763" s="14"/>
      <c r="G763" s="14"/>
      <c r="H763" s="17" t="str">
        <f t="shared" si="2"/>
        <v/>
      </c>
    </row>
    <row r="764" spans="4:8" ht="15" x14ac:dyDescent="0.35">
      <c r="D764" s="14"/>
      <c r="G764" s="14"/>
      <c r="H764" s="17" t="str">
        <f t="shared" si="2"/>
        <v/>
      </c>
    </row>
    <row r="765" spans="4:8" ht="15" x14ac:dyDescent="0.35">
      <c r="D765" s="14"/>
      <c r="G765" s="14"/>
      <c r="H765" s="17" t="str">
        <f t="shared" si="2"/>
        <v/>
      </c>
    </row>
    <row r="766" spans="4:8" ht="15" x14ac:dyDescent="0.35">
      <c r="D766" s="14"/>
      <c r="G766" s="14"/>
      <c r="H766" s="17" t="str">
        <f t="shared" si="2"/>
        <v/>
      </c>
    </row>
    <row r="767" spans="4:8" ht="15" x14ac:dyDescent="0.35">
      <c r="D767" s="14"/>
      <c r="G767" s="14"/>
      <c r="H767" s="17" t="str">
        <f t="shared" ref="H767:H1000" si="3">IF(A767&lt;&gt;"",A767+TIMEVALUE(SUBSTITUTE(B767,":","."))-(6/24),"")</f>
        <v/>
      </c>
    </row>
    <row r="768" spans="4:8" ht="15" x14ac:dyDescent="0.35">
      <c r="D768" s="14"/>
      <c r="G768" s="14"/>
      <c r="H768" s="17" t="str">
        <f t="shared" si="3"/>
        <v/>
      </c>
    </row>
    <row r="769" spans="4:8" ht="15" x14ac:dyDescent="0.35">
      <c r="D769" s="14"/>
      <c r="G769" s="14"/>
      <c r="H769" s="17" t="str">
        <f t="shared" si="3"/>
        <v/>
      </c>
    </row>
    <row r="770" spans="4:8" ht="15" x14ac:dyDescent="0.35">
      <c r="D770" s="14"/>
      <c r="G770" s="14"/>
      <c r="H770" s="17" t="str">
        <f t="shared" si="3"/>
        <v/>
      </c>
    </row>
    <row r="771" spans="4:8" ht="15" x14ac:dyDescent="0.35">
      <c r="D771" s="14"/>
      <c r="G771" s="14"/>
      <c r="H771" s="17" t="str">
        <f t="shared" si="3"/>
        <v/>
      </c>
    </row>
    <row r="772" spans="4:8" ht="15" x14ac:dyDescent="0.35">
      <c r="D772" s="14"/>
      <c r="G772" s="14"/>
      <c r="H772" s="17" t="str">
        <f t="shared" si="3"/>
        <v/>
      </c>
    </row>
    <row r="773" spans="4:8" ht="15" x14ac:dyDescent="0.35">
      <c r="D773" s="14"/>
      <c r="G773" s="14"/>
      <c r="H773" s="17" t="str">
        <f t="shared" si="3"/>
        <v/>
      </c>
    </row>
    <row r="774" spans="4:8" ht="15" x14ac:dyDescent="0.35">
      <c r="D774" s="14"/>
      <c r="G774" s="14"/>
      <c r="H774" s="17" t="str">
        <f t="shared" si="3"/>
        <v/>
      </c>
    </row>
    <row r="775" spans="4:8" ht="15" x14ac:dyDescent="0.35">
      <c r="D775" s="14"/>
      <c r="G775" s="14"/>
      <c r="H775" s="17" t="str">
        <f t="shared" si="3"/>
        <v/>
      </c>
    </row>
    <row r="776" spans="4:8" ht="15" x14ac:dyDescent="0.35">
      <c r="D776" s="14"/>
      <c r="G776" s="14"/>
      <c r="H776" s="17" t="str">
        <f t="shared" si="3"/>
        <v/>
      </c>
    </row>
    <row r="777" spans="4:8" ht="15" x14ac:dyDescent="0.35">
      <c r="D777" s="14"/>
      <c r="G777" s="14"/>
      <c r="H777" s="17" t="str">
        <f t="shared" si="3"/>
        <v/>
      </c>
    </row>
    <row r="778" spans="4:8" ht="15" x14ac:dyDescent="0.35">
      <c r="D778" s="14"/>
      <c r="G778" s="14"/>
      <c r="H778" s="17" t="str">
        <f t="shared" si="3"/>
        <v/>
      </c>
    </row>
    <row r="779" spans="4:8" ht="15" x14ac:dyDescent="0.35">
      <c r="D779" s="14"/>
      <c r="G779" s="14"/>
      <c r="H779" s="17" t="str">
        <f t="shared" si="3"/>
        <v/>
      </c>
    </row>
    <row r="780" spans="4:8" ht="15" x14ac:dyDescent="0.35">
      <c r="D780" s="14"/>
      <c r="G780" s="14"/>
      <c r="H780" s="17" t="str">
        <f t="shared" si="3"/>
        <v/>
      </c>
    </row>
    <row r="781" spans="4:8" ht="15" x14ac:dyDescent="0.35">
      <c r="D781" s="14"/>
      <c r="G781" s="14"/>
      <c r="H781" s="17" t="str">
        <f t="shared" si="3"/>
        <v/>
      </c>
    </row>
    <row r="782" spans="4:8" ht="15" x14ac:dyDescent="0.35">
      <c r="D782" s="14"/>
      <c r="G782" s="14"/>
      <c r="H782" s="17" t="str">
        <f t="shared" si="3"/>
        <v/>
      </c>
    </row>
    <row r="783" spans="4:8" ht="15" x14ac:dyDescent="0.35">
      <c r="D783" s="14"/>
      <c r="G783" s="14"/>
      <c r="H783" s="17" t="str">
        <f t="shared" si="3"/>
        <v/>
      </c>
    </row>
    <row r="784" spans="4:8" ht="15" x14ac:dyDescent="0.35">
      <c r="D784" s="14"/>
      <c r="G784" s="14"/>
      <c r="H784" s="17" t="str">
        <f t="shared" si="3"/>
        <v/>
      </c>
    </row>
    <row r="785" spans="4:8" ht="15" x14ac:dyDescent="0.35">
      <c r="D785" s="14"/>
      <c r="G785" s="14"/>
      <c r="H785" s="17" t="str">
        <f t="shared" si="3"/>
        <v/>
      </c>
    </row>
    <row r="786" spans="4:8" ht="15" x14ac:dyDescent="0.35">
      <c r="D786" s="14"/>
      <c r="G786" s="14"/>
      <c r="H786" s="17" t="str">
        <f t="shared" si="3"/>
        <v/>
      </c>
    </row>
    <row r="787" spans="4:8" ht="15" x14ac:dyDescent="0.35">
      <c r="D787" s="14"/>
      <c r="G787" s="14"/>
      <c r="H787" s="17" t="str">
        <f t="shared" si="3"/>
        <v/>
      </c>
    </row>
    <row r="788" spans="4:8" ht="15" x14ac:dyDescent="0.35">
      <c r="D788" s="14"/>
      <c r="G788" s="14"/>
      <c r="H788" s="17" t="str">
        <f t="shared" si="3"/>
        <v/>
      </c>
    </row>
    <row r="789" spans="4:8" ht="15" x14ac:dyDescent="0.35">
      <c r="D789" s="14"/>
      <c r="G789" s="14"/>
      <c r="H789" s="17" t="str">
        <f t="shared" si="3"/>
        <v/>
      </c>
    </row>
    <row r="790" spans="4:8" ht="15" x14ac:dyDescent="0.35">
      <c r="D790" s="14"/>
      <c r="G790" s="14"/>
      <c r="H790" s="17" t="str">
        <f t="shared" si="3"/>
        <v/>
      </c>
    </row>
    <row r="791" spans="4:8" ht="15" x14ac:dyDescent="0.35">
      <c r="D791" s="14"/>
      <c r="G791" s="14"/>
      <c r="H791" s="17" t="str">
        <f t="shared" si="3"/>
        <v/>
      </c>
    </row>
    <row r="792" spans="4:8" ht="15" x14ac:dyDescent="0.35">
      <c r="D792" s="14"/>
      <c r="G792" s="14"/>
      <c r="H792" s="17" t="str">
        <f t="shared" si="3"/>
        <v/>
      </c>
    </row>
    <row r="793" spans="4:8" ht="15" x14ac:dyDescent="0.35">
      <c r="D793" s="14"/>
      <c r="G793" s="14"/>
      <c r="H793" s="17" t="str">
        <f t="shared" si="3"/>
        <v/>
      </c>
    </row>
    <row r="794" spans="4:8" ht="15" x14ac:dyDescent="0.35">
      <c r="D794" s="14"/>
      <c r="G794" s="14"/>
      <c r="H794" s="17" t="str">
        <f t="shared" si="3"/>
        <v/>
      </c>
    </row>
    <row r="795" spans="4:8" ht="15" x14ac:dyDescent="0.35">
      <c r="D795" s="14"/>
      <c r="G795" s="14"/>
      <c r="H795" s="17" t="str">
        <f t="shared" si="3"/>
        <v/>
      </c>
    </row>
    <row r="796" spans="4:8" ht="15" x14ac:dyDescent="0.35">
      <c r="D796" s="14"/>
      <c r="G796" s="14"/>
      <c r="H796" s="17" t="str">
        <f t="shared" si="3"/>
        <v/>
      </c>
    </row>
    <row r="797" spans="4:8" ht="15" x14ac:dyDescent="0.35">
      <c r="D797" s="14"/>
      <c r="G797" s="14"/>
      <c r="H797" s="17" t="str">
        <f t="shared" si="3"/>
        <v/>
      </c>
    </row>
    <row r="798" spans="4:8" ht="15" x14ac:dyDescent="0.35">
      <c r="D798" s="14"/>
      <c r="G798" s="14"/>
      <c r="H798" s="17" t="str">
        <f t="shared" si="3"/>
        <v/>
      </c>
    </row>
    <row r="799" spans="4:8" ht="15" x14ac:dyDescent="0.35">
      <c r="D799" s="14"/>
      <c r="G799" s="14"/>
      <c r="H799" s="17" t="str">
        <f t="shared" si="3"/>
        <v/>
      </c>
    </row>
    <row r="800" spans="4:8" ht="15" x14ac:dyDescent="0.35">
      <c r="D800" s="14"/>
      <c r="G800" s="14"/>
      <c r="H800" s="17" t="str">
        <f t="shared" si="3"/>
        <v/>
      </c>
    </row>
    <row r="801" spans="4:8" ht="15" x14ac:dyDescent="0.35">
      <c r="D801" s="14"/>
      <c r="G801" s="14"/>
      <c r="H801" s="17" t="str">
        <f t="shared" si="3"/>
        <v/>
      </c>
    </row>
    <row r="802" spans="4:8" ht="15" x14ac:dyDescent="0.35">
      <c r="D802" s="14"/>
      <c r="G802" s="14"/>
      <c r="H802" s="17" t="str">
        <f t="shared" si="3"/>
        <v/>
      </c>
    </row>
    <row r="803" spans="4:8" ht="15" x14ac:dyDescent="0.35">
      <c r="D803" s="14"/>
      <c r="G803" s="14"/>
      <c r="H803" s="17" t="str">
        <f t="shared" si="3"/>
        <v/>
      </c>
    </row>
    <row r="804" spans="4:8" ht="15" x14ac:dyDescent="0.35">
      <c r="D804" s="14"/>
      <c r="G804" s="14"/>
      <c r="H804" s="17" t="str">
        <f t="shared" si="3"/>
        <v/>
      </c>
    </row>
    <row r="805" spans="4:8" ht="15" x14ac:dyDescent="0.35">
      <c r="D805" s="14"/>
      <c r="G805" s="14"/>
      <c r="H805" s="17" t="str">
        <f t="shared" si="3"/>
        <v/>
      </c>
    </row>
    <row r="806" spans="4:8" ht="15" x14ac:dyDescent="0.35">
      <c r="D806" s="14"/>
      <c r="G806" s="14"/>
      <c r="H806" s="17" t="str">
        <f t="shared" si="3"/>
        <v/>
      </c>
    </row>
    <row r="807" spans="4:8" ht="15" x14ac:dyDescent="0.35">
      <c r="D807" s="14"/>
      <c r="G807" s="14"/>
      <c r="H807" s="17" t="str">
        <f t="shared" si="3"/>
        <v/>
      </c>
    </row>
    <row r="808" spans="4:8" ht="15" x14ac:dyDescent="0.35">
      <c r="D808" s="14"/>
      <c r="G808" s="14"/>
      <c r="H808" s="17" t="str">
        <f t="shared" si="3"/>
        <v/>
      </c>
    </row>
    <row r="809" spans="4:8" ht="15" x14ac:dyDescent="0.35">
      <c r="D809" s="14"/>
      <c r="G809" s="14"/>
      <c r="H809" s="17" t="str">
        <f t="shared" si="3"/>
        <v/>
      </c>
    </row>
    <row r="810" spans="4:8" ht="15" x14ac:dyDescent="0.35">
      <c r="D810" s="14"/>
      <c r="G810" s="14"/>
      <c r="H810" s="17" t="str">
        <f t="shared" si="3"/>
        <v/>
      </c>
    </row>
    <row r="811" spans="4:8" ht="15" x14ac:dyDescent="0.35">
      <c r="D811" s="14"/>
      <c r="G811" s="14"/>
      <c r="H811" s="17" t="str">
        <f t="shared" si="3"/>
        <v/>
      </c>
    </row>
    <row r="812" spans="4:8" ht="15" x14ac:dyDescent="0.35">
      <c r="D812" s="14"/>
      <c r="G812" s="14"/>
      <c r="H812" s="17" t="str">
        <f t="shared" si="3"/>
        <v/>
      </c>
    </row>
    <row r="813" spans="4:8" ht="15" x14ac:dyDescent="0.35">
      <c r="D813" s="14"/>
      <c r="G813" s="14"/>
      <c r="H813" s="17" t="str">
        <f t="shared" si="3"/>
        <v/>
      </c>
    </row>
    <row r="814" spans="4:8" ht="15" x14ac:dyDescent="0.35">
      <c r="D814" s="14"/>
      <c r="G814" s="14"/>
      <c r="H814" s="17" t="str">
        <f t="shared" si="3"/>
        <v/>
      </c>
    </row>
    <row r="815" spans="4:8" ht="15" x14ac:dyDescent="0.35">
      <c r="D815" s="14"/>
      <c r="G815" s="14"/>
      <c r="H815" s="17" t="str">
        <f t="shared" si="3"/>
        <v/>
      </c>
    </row>
    <row r="816" spans="4:8" ht="15" x14ac:dyDescent="0.35">
      <c r="D816" s="14"/>
      <c r="G816" s="14"/>
      <c r="H816" s="17" t="str">
        <f t="shared" si="3"/>
        <v/>
      </c>
    </row>
    <row r="817" spans="4:8" ht="15" x14ac:dyDescent="0.35">
      <c r="D817" s="14"/>
      <c r="G817" s="14"/>
      <c r="H817" s="17" t="str">
        <f t="shared" si="3"/>
        <v/>
      </c>
    </row>
    <row r="818" spans="4:8" ht="15" x14ac:dyDescent="0.35">
      <c r="D818" s="14"/>
      <c r="G818" s="14"/>
      <c r="H818" s="17" t="str">
        <f t="shared" si="3"/>
        <v/>
      </c>
    </row>
    <row r="819" spans="4:8" ht="15" x14ac:dyDescent="0.35">
      <c r="D819" s="14"/>
      <c r="G819" s="14"/>
      <c r="H819" s="17" t="str">
        <f t="shared" si="3"/>
        <v/>
      </c>
    </row>
    <row r="820" spans="4:8" ht="15" x14ac:dyDescent="0.35">
      <c r="D820" s="14"/>
      <c r="G820" s="14"/>
      <c r="H820" s="17" t="str">
        <f t="shared" si="3"/>
        <v/>
      </c>
    </row>
    <row r="821" spans="4:8" ht="15" x14ac:dyDescent="0.35">
      <c r="D821" s="14"/>
      <c r="G821" s="14"/>
      <c r="H821" s="17" t="str">
        <f t="shared" si="3"/>
        <v/>
      </c>
    </row>
    <row r="822" spans="4:8" ht="15" x14ac:dyDescent="0.35">
      <c r="D822" s="14"/>
      <c r="G822" s="14"/>
      <c r="H822" s="17" t="str">
        <f t="shared" si="3"/>
        <v/>
      </c>
    </row>
    <row r="823" spans="4:8" ht="15" x14ac:dyDescent="0.35">
      <c r="D823" s="14"/>
      <c r="G823" s="14"/>
      <c r="H823" s="17" t="str">
        <f t="shared" si="3"/>
        <v/>
      </c>
    </row>
    <row r="824" spans="4:8" ht="15" x14ac:dyDescent="0.35">
      <c r="D824" s="14"/>
      <c r="G824" s="14"/>
      <c r="H824" s="17" t="str">
        <f t="shared" si="3"/>
        <v/>
      </c>
    </row>
    <row r="825" spans="4:8" ht="15" x14ac:dyDescent="0.35">
      <c r="D825" s="14"/>
      <c r="G825" s="14"/>
      <c r="H825" s="17" t="str">
        <f t="shared" si="3"/>
        <v/>
      </c>
    </row>
    <row r="826" spans="4:8" ht="15" x14ac:dyDescent="0.35">
      <c r="D826" s="14"/>
      <c r="G826" s="14"/>
      <c r="H826" s="17" t="str">
        <f t="shared" si="3"/>
        <v/>
      </c>
    </row>
    <row r="827" spans="4:8" ht="15" x14ac:dyDescent="0.35">
      <c r="D827" s="14"/>
      <c r="G827" s="14"/>
      <c r="H827" s="17" t="str">
        <f t="shared" si="3"/>
        <v/>
      </c>
    </row>
    <row r="828" spans="4:8" ht="15" x14ac:dyDescent="0.35">
      <c r="D828" s="14"/>
      <c r="G828" s="14"/>
      <c r="H828" s="17" t="str">
        <f t="shared" si="3"/>
        <v/>
      </c>
    </row>
    <row r="829" spans="4:8" ht="15" x14ac:dyDescent="0.35">
      <c r="D829" s="14"/>
      <c r="G829" s="14"/>
      <c r="H829" s="17" t="str">
        <f t="shared" si="3"/>
        <v/>
      </c>
    </row>
    <row r="830" spans="4:8" ht="15" x14ac:dyDescent="0.35">
      <c r="D830" s="14"/>
      <c r="G830" s="14"/>
      <c r="H830" s="17" t="str">
        <f t="shared" si="3"/>
        <v/>
      </c>
    </row>
    <row r="831" spans="4:8" ht="15" x14ac:dyDescent="0.35">
      <c r="D831" s="14"/>
      <c r="G831" s="14"/>
      <c r="H831" s="17" t="str">
        <f t="shared" si="3"/>
        <v/>
      </c>
    </row>
    <row r="832" spans="4:8" ht="15" x14ac:dyDescent="0.35">
      <c r="D832" s="14"/>
      <c r="G832" s="14"/>
      <c r="H832" s="17" t="str">
        <f t="shared" si="3"/>
        <v/>
      </c>
    </row>
    <row r="833" spans="4:8" ht="15" x14ac:dyDescent="0.35">
      <c r="D833" s="14"/>
      <c r="G833" s="14"/>
      <c r="H833" s="17" t="str">
        <f t="shared" si="3"/>
        <v/>
      </c>
    </row>
    <row r="834" spans="4:8" ht="15" x14ac:dyDescent="0.35">
      <c r="D834" s="14"/>
      <c r="G834" s="14"/>
      <c r="H834" s="17" t="str">
        <f t="shared" si="3"/>
        <v/>
      </c>
    </row>
    <row r="835" spans="4:8" ht="15" x14ac:dyDescent="0.35">
      <c r="D835" s="14"/>
      <c r="G835" s="14"/>
      <c r="H835" s="17" t="str">
        <f t="shared" si="3"/>
        <v/>
      </c>
    </row>
    <row r="836" spans="4:8" ht="15" x14ac:dyDescent="0.35">
      <c r="D836" s="14"/>
      <c r="G836" s="14"/>
      <c r="H836" s="17" t="str">
        <f t="shared" si="3"/>
        <v/>
      </c>
    </row>
    <row r="837" spans="4:8" ht="15" x14ac:dyDescent="0.35">
      <c r="D837" s="14"/>
      <c r="G837" s="14"/>
      <c r="H837" s="17" t="str">
        <f t="shared" si="3"/>
        <v/>
      </c>
    </row>
    <row r="838" spans="4:8" ht="15" x14ac:dyDescent="0.35">
      <c r="D838" s="14"/>
      <c r="G838" s="14"/>
      <c r="H838" s="17" t="str">
        <f t="shared" si="3"/>
        <v/>
      </c>
    </row>
    <row r="839" spans="4:8" ht="15" x14ac:dyDescent="0.35">
      <c r="D839" s="14"/>
      <c r="G839" s="14"/>
      <c r="H839" s="17" t="str">
        <f t="shared" si="3"/>
        <v/>
      </c>
    </row>
    <row r="840" spans="4:8" ht="15" x14ac:dyDescent="0.35">
      <c r="D840" s="14"/>
      <c r="G840" s="14"/>
      <c r="H840" s="17" t="str">
        <f t="shared" si="3"/>
        <v/>
      </c>
    </row>
    <row r="841" spans="4:8" ht="15" x14ac:dyDescent="0.35">
      <c r="D841" s="14"/>
      <c r="G841" s="14"/>
      <c r="H841" s="17" t="str">
        <f t="shared" si="3"/>
        <v/>
      </c>
    </row>
    <row r="842" spans="4:8" ht="15" x14ac:dyDescent="0.35">
      <c r="D842" s="14"/>
      <c r="G842" s="14"/>
      <c r="H842" s="17" t="str">
        <f t="shared" si="3"/>
        <v/>
      </c>
    </row>
    <row r="843" spans="4:8" ht="15" x14ac:dyDescent="0.35">
      <c r="D843" s="14"/>
      <c r="G843" s="14"/>
      <c r="H843" s="17" t="str">
        <f t="shared" si="3"/>
        <v/>
      </c>
    </row>
    <row r="844" spans="4:8" ht="15" x14ac:dyDescent="0.35">
      <c r="D844" s="14"/>
      <c r="G844" s="14"/>
      <c r="H844" s="17" t="str">
        <f t="shared" si="3"/>
        <v/>
      </c>
    </row>
    <row r="845" spans="4:8" ht="15" x14ac:dyDescent="0.35">
      <c r="D845" s="14"/>
      <c r="G845" s="14"/>
      <c r="H845" s="17" t="str">
        <f t="shared" si="3"/>
        <v/>
      </c>
    </row>
    <row r="846" spans="4:8" ht="15" x14ac:dyDescent="0.35">
      <c r="D846" s="14"/>
      <c r="G846" s="14"/>
      <c r="H846" s="17" t="str">
        <f t="shared" si="3"/>
        <v/>
      </c>
    </row>
    <row r="847" spans="4:8" ht="15" x14ac:dyDescent="0.35">
      <c r="D847" s="14"/>
      <c r="G847" s="14"/>
      <c r="H847" s="17" t="str">
        <f t="shared" si="3"/>
        <v/>
      </c>
    </row>
    <row r="848" spans="4:8" ht="15" x14ac:dyDescent="0.35">
      <c r="D848" s="14"/>
      <c r="G848" s="14"/>
      <c r="H848" s="17" t="str">
        <f t="shared" si="3"/>
        <v/>
      </c>
    </row>
    <row r="849" spans="4:8" ht="15" x14ac:dyDescent="0.35">
      <c r="D849" s="14"/>
      <c r="G849" s="14"/>
      <c r="H849" s="17" t="str">
        <f t="shared" si="3"/>
        <v/>
      </c>
    </row>
    <row r="850" spans="4:8" ht="15" x14ac:dyDescent="0.35">
      <c r="D850" s="14"/>
      <c r="G850" s="14"/>
      <c r="H850" s="17" t="str">
        <f t="shared" si="3"/>
        <v/>
      </c>
    </row>
    <row r="851" spans="4:8" ht="15" x14ac:dyDescent="0.35">
      <c r="D851" s="14"/>
      <c r="G851" s="14"/>
      <c r="H851" s="17" t="str">
        <f t="shared" si="3"/>
        <v/>
      </c>
    </row>
    <row r="852" spans="4:8" ht="15" x14ac:dyDescent="0.35">
      <c r="D852" s="14"/>
      <c r="G852" s="14"/>
      <c r="H852" s="17" t="str">
        <f t="shared" si="3"/>
        <v/>
      </c>
    </row>
    <row r="853" spans="4:8" ht="15" x14ac:dyDescent="0.35">
      <c r="D853" s="14"/>
      <c r="G853" s="14"/>
      <c r="H853" s="17" t="str">
        <f t="shared" si="3"/>
        <v/>
      </c>
    </row>
    <row r="854" spans="4:8" ht="15" x14ac:dyDescent="0.35">
      <c r="D854" s="14"/>
      <c r="G854" s="14"/>
      <c r="H854" s="17" t="str">
        <f t="shared" si="3"/>
        <v/>
      </c>
    </row>
    <row r="855" spans="4:8" ht="15" x14ac:dyDescent="0.35">
      <c r="D855" s="14"/>
      <c r="G855" s="14"/>
      <c r="H855" s="17" t="str">
        <f t="shared" si="3"/>
        <v/>
      </c>
    </row>
    <row r="856" spans="4:8" ht="15" x14ac:dyDescent="0.35">
      <c r="D856" s="14"/>
      <c r="G856" s="14"/>
      <c r="H856" s="17" t="str">
        <f t="shared" si="3"/>
        <v/>
      </c>
    </row>
    <row r="857" spans="4:8" ht="15" x14ac:dyDescent="0.35">
      <c r="D857" s="14"/>
      <c r="G857" s="14"/>
      <c r="H857" s="17" t="str">
        <f t="shared" si="3"/>
        <v/>
      </c>
    </row>
    <row r="858" spans="4:8" ht="15" x14ac:dyDescent="0.35">
      <c r="D858" s="14"/>
      <c r="G858" s="14"/>
      <c r="H858" s="17" t="str">
        <f t="shared" si="3"/>
        <v/>
      </c>
    </row>
    <row r="859" spans="4:8" ht="15" x14ac:dyDescent="0.35">
      <c r="D859" s="14"/>
      <c r="G859" s="14"/>
      <c r="H859" s="17" t="str">
        <f t="shared" si="3"/>
        <v/>
      </c>
    </row>
    <row r="860" spans="4:8" ht="15" x14ac:dyDescent="0.35">
      <c r="D860" s="14"/>
      <c r="G860" s="14"/>
      <c r="H860" s="17" t="str">
        <f t="shared" si="3"/>
        <v/>
      </c>
    </row>
    <row r="861" spans="4:8" ht="15" x14ac:dyDescent="0.35">
      <c r="D861" s="14"/>
      <c r="G861" s="14"/>
      <c r="H861" s="17" t="str">
        <f t="shared" si="3"/>
        <v/>
      </c>
    </row>
    <row r="862" spans="4:8" ht="15" x14ac:dyDescent="0.35">
      <c r="D862" s="14"/>
      <c r="G862" s="14"/>
      <c r="H862" s="17" t="str">
        <f t="shared" si="3"/>
        <v/>
      </c>
    </row>
    <row r="863" spans="4:8" ht="15" x14ac:dyDescent="0.35">
      <c r="D863" s="14"/>
      <c r="G863" s="14"/>
      <c r="H863" s="17" t="str">
        <f t="shared" si="3"/>
        <v/>
      </c>
    </row>
    <row r="864" spans="4:8" ht="15" x14ac:dyDescent="0.35">
      <c r="D864" s="14"/>
      <c r="G864" s="14"/>
      <c r="H864" s="17" t="str">
        <f t="shared" si="3"/>
        <v/>
      </c>
    </row>
    <row r="865" spans="4:8" ht="15" x14ac:dyDescent="0.35">
      <c r="D865" s="14"/>
      <c r="G865" s="14"/>
      <c r="H865" s="17" t="str">
        <f t="shared" si="3"/>
        <v/>
      </c>
    </row>
    <row r="866" spans="4:8" ht="15" x14ac:dyDescent="0.35">
      <c r="D866" s="14"/>
      <c r="G866" s="14"/>
      <c r="H866" s="17" t="str">
        <f t="shared" si="3"/>
        <v/>
      </c>
    </row>
    <row r="867" spans="4:8" ht="15" x14ac:dyDescent="0.35">
      <c r="D867" s="14"/>
      <c r="G867" s="14"/>
      <c r="H867" s="17" t="str">
        <f t="shared" si="3"/>
        <v/>
      </c>
    </row>
    <row r="868" spans="4:8" ht="15" x14ac:dyDescent="0.35">
      <c r="D868" s="14"/>
      <c r="G868" s="14"/>
      <c r="H868" s="17" t="str">
        <f t="shared" si="3"/>
        <v/>
      </c>
    </row>
    <row r="869" spans="4:8" ht="15" x14ac:dyDescent="0.35">
      <c r="D869" s="14"/>
      <c r="G869" s="14"/>
      <c r="H869" s="17" t="str">
        <f t="shared" si="3"/>
        <v/>
      </c>
    </row>
    <row r="870" spans="4:8" ht="15" x14ac:dyDescent="0.35">
      <c r="D870" s="14"/>
      <c r="G870" s="14"/>
      <c r="H870" s="17" t="str">
        <f t="shared" si="3"/>
        <v/>
      </c>
    </row>
    <row r="871" spans="4:8" ht="15" x14ac:dyDescent="0.35">
      <c r="D871" s="14"/>
      <c r="G871" s="14"/>
      <c r="H871" s="17" t="str">
        <f t="shared" si="3"/>
        <v/>
      </c>
    </row>
    <row r="872" spans="4:8" ht="15" x14ac:dyDescent="0.35">
      <c r="D872" s="14"/>
      <c r="G872" s="14"/>
      <c r="H872" s="17" t="str">
        <f t="shared" si="3"/>
        <v/>
      </c>
    </row>
    <row r="873" spans="4:8" ht="15" x14ac:dyDescent="0.35">
      <c r="D873" s="14"/>
      <c r="G873" s="14"/>
      <c r="H873" s="17" t="str">
        <f t="shared" si="3"/>
        <v/>
      </c>
    </row>
    <row r="874" spans="4:8" ht="15" x14ac:dyDescent="0.35">
      <c r="D874" s="14"/>
      <c r="G874" s="14"/>
      <c r="H874" s="17" t="str">
        <f t="shared" si="3"/>
        <v/>
      </c>
    </row>
    <row r="875" spans="4:8" ht="15" x14ac:dyDescent="0.35">
      <c r="D875" s="14"/>
      <c r="G875" s="14"/>
      <c r="H875" s="17" t="str">
        <f t="shared" si="3"/>
        <v/>
      </c>
    </row>
    <row r="876" spans="4:8" ht="15" x14ac:dyDescent="0.35">
      <c r="D876" s="14"/>
      <c r="G876" s="14"/>
      <c r="H876" s="17" t="str">
        <f t="shared" si="3"/>
        <v/>
      </c>
    </row>
    <row r="877" spans="4:8" ht="15" x14ac:dyDescent="0.35">
      <c r="D877" s="14"/>
      <c r="G877" s="14"/>
      <c r="H877" s="17" t="str">
        <f t="shared" si="3"/>
        <v/>
      </c>
    </row>
    <row r="878" spans="4:8" ht="15" x14ac:dyDescent="0.35">
      <c r="D878" s="14"/>
      <c r="G878" s="14"/>
      <c r="H878" s="17" t="str">
        <f t="shared" si="3"/>
        <v/>
      </c>
    </row>
    <row r="879" spans="4:8" ht="15" x14ac:dyDescent="0.35">
      <c r="D879" s="14"/>
      <c r="G879" s="14"/>
      <c r="H879" s="17" t="str">
        <f t="shared" si="3"/>
        <v/>
      </c>
    </row>
    <row r="880" spans="4:8" ht="15" x14ac:dyDescent="0.35">
      <c r="D880" s="14"/>
      <c r="G880" s="14"/>
      <c r="H880" s="17" t="str">
        <f t="shared" si="3"/>
        <v/>
      </c>
    </row>
    <row r="881" spans="4:8" ht="15" x14ac:dyDescent="0.35">
      <c r="D881" s="14"/>
      <c r="G881" s="14"/>
      <c r="H881" s="17" t="str">
        <f t="shared" si="3"/>
        <v/>
      </c>
    </row>
    <row r="882" spans="4:8" ht="15" x14ac:dyDescent="0.35">
      <c r="D882" s="14"/>
      <c r="G882" s="14"/>
      <c r="H882" s="17" t="str">
        <f t="shared" si="3"/>
        <v/>
      </c>
    </row>
    <row r="883" spans="4:8" ht="15" x14ac:dyDescent="0.35">
      <c r="D883" s="14"/>
      <c r="G883" s="14"/>
      <c r="H883" s="17" t="str">
        <f t="shared" si="3"/>
        <v/>
      </c>
    </row>
    <row r="884" spans="4:8" ht="15" x14ac:dyDescent="0.35">
      <c r="D884" s="14"/>
      <c r="G884" s="14"/>
      <c r="H884" s="17" t="str">
        <f t="shared" si="3"/>
        <v/>
      </c>
    </row>
    <row r="885" spans="4:8" ht="15" x14ac:dyDescent="0.35">
      <c r="D885" s="14"/>
      <c r="G885" s="14"/>
      <c r="H885" s="17" t="str">
        <f t="shared" si="3"/>
        <v/>
      </c>
    </row>
    <row r="886" spans="4:8" ht="15" x14ac:dyDescent="0.35">
      <c r="D886" s="14"/>
      <c r="G886" s="14"/>
      <c r="H886" s="17" t="str">
        <f t="shared" si="3"/>
        <v/>
      </c>
    </row>
    <row r="887" spans="4:8" ht="15" x14ac:dyDescent="0.35">
      <c r="D887" s="14"/>
      <c r="G887" s="14"/>
      <c r="H887" s="17" t="str">
        <f t="shared" si="3"/>
        <v/>
      </c>
    </row>
    <row r="888" spans="4:8" ht="15" x14ac:dyDescent="0.35">
      <c r="D888" s="14"/>
      <c r="G888" s="14"/>
      <c r="H888" s="17" t="str">
        <f t="shared" si="3"/>
        <v/>
      </c>
    </row>
    <row r="889" spans="4:8" ht="15" x14ac:dyDescent="0.35">
      <c r="D889" s="14"/>
      <c r="G889" s="14"/>
      <c r="H889" s="17" t="str">
        <f t="shared" si="3"/>
        <v/>
      </c>
    </row>
    <row r="890" spans="4:8" ht="15" x14ac:dyDescent="0.35">
      <c r="D890" s="14"/>
      <c r="G890" s="14"/>
      <c r="H890" s="17" t="str">
        <f t="shared" si="3"/>
        <v/>
      </c>
    </row>
    <row r="891" spans="4:8" ht="15" x14ac:dyDescent="0.35">
      <c r="D891" s="14"/>
      <c r="G891" s="14"/>
      <c r="H891" s="17" t="str">
        <f t="shared" si="3"/>
        <v/>
      </c>
    </row>
    <row r="892" spans="4:8" ht="15" x14ac:dyDescent="0.35">
      <c r="D892" s="14"/>
      <c r="G892" s="14"/>
      <c r="H892" s="17" t="str">
        <f t="shared" si="3"/>
        <v/>
      </c>
    </row>
    <row r="893" spans="4:8" ht="15" x14ac:dyDescent="0.35">
      <c r="D893" s="14"/>
      <c r="G893" s="14"/>
      <c r="H893" s="17" t="str">
        <f t="shared" si="3"/>
        <v/>
      </c>
    </row>
    <row r="894" spans="4:8" ht="15" x14ac:dyDescent="0.35">
      <c r="D894" s="14"/>
      <c r="G894" s="14"/>
      <c r="H894" s="17" t="str">
        <f t="shared" si="3"/>
        <v/>
      </c>
    </row>
    <row r="895" spans="4:8" ht="15" x14ac:dyDescent="0.35">
      <c r="D895" s="14"/>
      <c r="G895" s="14"/>
      <c r="H895" s="17" t="str">
        <f t="shared" si="3"/>
        <v/>
      </c>
    </row>
    <row r="896" spans="4:8" ht="15" x14ac:dyDescent="0.35">
      <c r="D896" s="14"/>
      <c r="G896" s="14"/>
      <c r="H896" s="17" t="str">
        <f t="shared" si="3"/>
        <v/>
      </c>
    </row>
    <row r="897" spans="4:8" ht="15" x14ac:dyDescent="0.35">
      <c r="D897" s="14"/>
      <c r="G897" s="14"/>
      <c r="H897" s="17" t="str">
        <f t="shared" si="3"/>
        <v/>
      </c>
    </row>
    <row r="898" spans="4:8" ht="15" x14ac:dyDescent="0.35">
      <c r="D898" s="14"/>
      <c r="G898" s="14"/>
      <c r="H898" s="17" t="str">
        <f t="shared" si="3"/>
        <v/>
      </c>
    </row>
    <row r="899" spans="4:8" ht="15" x14ac:dyDescent="0.35">
      <c r="D899" s="14"/>
      <c r="G899" s="14"/>
      <c r="H899" s="17" t="str">
        <f t="shared" si="3"/>
        <v/>
      </c>
    </row>
    <row r="900" spans="4:8" ht="15" x14ac:dyDescent="0.35">
      <c r="D900" s="14"/>
      <c r="G900" s="14"/>
      <c r="H900" s="17" t="str">
        <f t="shared" si="3"/>
        <v/>
      </c>
    </row>
    <row r="901" spans="4:8" ht="15" x14ac:dyDescent="0.35">
      <c r="D901" s="14"/>
      <c r="G901" s="14"/>
      <c r="H901" s="17" t="str">
        <f t="shared" si="3"/>
        <v/>
      </c>
    </row>
    <row r="902" spans="4:8" ht="15" x14ac:dyDescent="0.35">
      <c r="D902" s="14"/>
      <c r="G902" s="14"/>
      <c r="H902" s="17" t="str">
        <f t="shared" si="3"/>
        <v/>
      </c>
    </row>
    <row r="903" spans="4:8" ht="15" x14ac:dyDescent="0.35">
      <c r="D903" s="14"/>
      <c r="G903" s="14"/>
      <c r="H903" s="17" t="str">
        <f t="shared" si="3"/>
        <v/>
      </c>
    </row>
    <row r="904" spans="4:8" ht="15" x14ac:dyDescent="0.35">
      <c r="D904" s="14"/>
      <c r="G904" s="14"/>
      <c r="H904" s="17" t="str">
        <f t="shared" si="3"/>
        <v/>
      </c>
    </row>
    <row r="905" spans="4:8" ht="15" x14ac:dyDescent="0.35">
      <c r="D905" s="14"/>
      <c r="G905" s="14"/>
      <c r="H905" s="17" t="str">
        <f t="shared" si="3"/>
        <v/>
      </c>
    </row>
    <row r="906" spans="4:8" ht="15" x14ac:dyDescent="0.35">
      <c r="D906" s="14"/>
      <c r="G906" s="14"/>
      <c r="H906" s="17" t="str">
        <f t="shared" si="3"/>
        <v/>
      </c>
    </row>
    <row r="907" spans="4:8" ht="15" x14ac:dyDescent="0.35">
      <c r="D907" s="14"/>
      <c r="G907" s="14"/>
      <c r="H907" s="17" t="str">
        <f t="shared" si="3"/>
        <v/>
      </c>
    </row>
    <row r="908" spans="4:8" ht="15" x14ac:dyDescent="0.35">
      <c r="D908" s="14"/>
      <c r="G908" s="14"/>
      <c r="H908" s="17" t="str">
        <f t="shared" si="3"/>
        <v/>
      </c>
    </row>
    <row r="909" spans="4:8" ht="15" x14ac:dyDescent="0.35">
      <c r="D909" s="14"/>
      <c r="G909" s="14"/>
      <c r="H909" s="17" t="str">
        <f t="shared" si="3"/>
        <v/>
      </c>
    </row>
    <row r="910" spans="4:8" ht="15" x14ac:dyDescent="0.35">
      <c r="D910" s="14"/>
      <c r="G910" s="14"/>
      <c r="H910" s="17" t="str">
        <f t="shared" si="3"/>
        <v/>
      </c>
    </row>
    <row r="911" spans="4:8" ht="15" x14ac:dyDescent="0.35">
      <c r="D911" s="14"/>
      <c r="G911" s="14"/>
      <c r="H911" s="17" t="str">
        <f t="shared" si="3"/>
        <v/>
      </c>
    </row>
    <row r="912" spans="4:8" ht="15" x14ac:dyDescent="0.35">
      <c r="D912" s="14"/>
      <c r="G912" s="14"/>
      <c r="H912" s="17" t="str">
        <f t="shared" si="3"/>
        <v/>
      </c>
    </row>
    <row r="913" spans="4:8" ht="15" x14ac:dyDescent="0.35">
      <c r="D913" s="14"/>
      <c r="G913" s="14"/>
      <c r="H913" s="17" t="str">
        <f t="shared" si="3"/>
        <v/>
      </c>
    </row>
    <row r="914" spans="4:8" ht="15" x14ac:dyDescent="0.35">
      <c r="D914" s="14"/>
      <c r="G914" s="14"/>
      <c r="H914" s="17" t="str">
        <f t="shared" si="3"/>
        <v/>
      </c>
    </row>
    <row r="915" spans="4:8" ht="15" x14ac:dyDescent="0.35">
      <c r="D915" s="14"/>
      <c r="G915" s="14"/>
      <c r="H915" s="17" t="str">
        <f t="shared" si="3"/>
        <v/>
      </c>
    </row>
    <row r="916" spans="4:8" ht="15" x14ac:dyDescent="0.35">
      <c r="D916" s="14"/>
      <c r="G916" s="14"/>
      <c r="H916" s="17" t="str">
        <f t="shared" si="3"/>
        <v/>
      </c>
    </row>
    <row r="917" spans="4:8" ht="15" x14ac:dyDescent="0.35">
      <c r="D917" s="14"/>
      <c r="G917" s="14"/>
      <c r="H917" s="17" t="str">
        <f t="shared" si="3"/>
        <v/>
      </c>
    </row>
    <row r="918" spans="4:8" ht="15" x14ac:dyDescent="0.35">
      <c r="D918" s="14"/>
      <c r="G918" s="14"/>
      <c r="H918" s="17" t="str">
        <f t="shared" si="3"/>
        <v/>
      </c>
    </row>
    <row r="919" spans="4:8" ht="15" x14ac:dyDescent="0.35">
      <c r="D919" s="14"/>
      <c r="G919" s="14"/>
      <c r="H919" s="17" t="str">
        <f t="shared" si="3"/>
        <v/>
      </c>
    </row>
    <row r="920" spans="4:8" ht="15" x14ac:dyDescent="0.35">
      <c r="D920" s="14"/>
      <c r="G920" s="14"/>
      <c r="H920" s="17" t="str">
        <f t="shared" si="3"/>
        <v/>
      </c>
    </row>
    <row r="921" spans="4:8" ht="15" x14ac:dyDescent="0.35">
      <c r="D921" s="14"/>
      <c r="G921" s="14"/>
      <c r="H921" s="17" t="str">
        <f t="shared" si="3"/>
        <v/>
      </c>
    </row>
    <row r="922" spans="4:8" ht="15" x14ac:dyDescent="0.35">
      <c r="D922" s="14"/>
      <c r="G922" s="14"/>
      <c r="H922" s="17" t="str">
        <f t="shared" si="3"/>
        <v/>
      </c>
    </row>
    <row r="923" spans="4:8" ht="15" x14ac:dyDescent="0.35">
      <c r="D923" s="14"/>
      <c r="G923" s="14"/>
      <c r="H923" s="17" t="str">
        <f t="shared" si="3"/>
        <v/>
      </c>
    </row>
    <row r="924" spans="4:8" ht="15" x14ac:dyDescent="0.35">
      <c r="D924" s="14"/>
      <c r="G924" s="14"/>
      <c r="H924" s="17" t="str">
        <f t="shared" si="3"/>
        <v/>
      </c>
    </row>
    <row r="925" spans="4:8" ht="15" x14ac:dyDescent="0.35">
      <c r="D925" s="14"/>
      <c r="G925" s="14"/>
      <c r="H925" s="17" t="str">
        <f t="shared" si="3"/>
        <v/>
      </c>
    </row>
    <row r="926" spans="4:8" ht="15" x14ac:dyDescent="0.35">
      <c r="D926" s="14"/>
      <c r="G926" s="14"/>
      <c r="H926" s="17" t="str">
        <f t="shared" si="3"/>
        <v/>
      </c>
    </row>
    <row r="927" spans="4:8" ht="15" x14ac:dyDescent="0.35">
      <c r="D927" s="14"/>
      <c r="G927" s="14"/>
      <c r="H927" s="17" t="str">
        <f t="shared" si="3"/>
        <v/>
      </c>
    </row>
    <row r="928" spans="4:8" ht="15" x14ac:dyDescent="0.35">
      <c r="D928" s="14"/>
      <c r="G928" s="14"/>
      <c r="H928" s="17" t="str">
        <f t="shared" si="3"/>
        <v/>
      </c>
    </row>
    <row r="929" spans="4:8" ht="15" x14ac:dyDescent="0.35">
      <c r="D929" s="14"/>
      <c r="G929" s="14"/>
      <c r="H929" s="17" t="str">
        <f t="shared" si="3"/>
        <v/>
      </c>
    </row>
    <row r="930" spans="4:8" ht="15" x14ac:dyDescent="0.35">
      <c r="D930" s="14"/>
      <c r="G930" s="14"/>
      <c r="H930" s="17" t="str">
        <f t="shared" si="3"/>
        <v/>
      </c>
    </row>
    <row r="931" spans="4:8" ht="15" x14ac:dyDescent="0.35">
      <c r="D931" s="14"/>
      <c r="G931" s="14"/>
      <c r="H931" s="17" t="str">
        <f t="shared" si="3"/>
        <v/>
      </c>
    </row>
    <row r="932" spans="4:8" ht="15" x14ac:dyDescent="0.35">
      <c r="D932" s="14"/>
      <c r="G932" s="14"/>
      <c r="H932" s="17" t="str">
        <f t="shared" si="3"/>
        <v/>
      </c>
    </row>
    <row r="933" spans="4:8" ht="15" x14ac:dyDescent="0.35">
      <c r="D933" s="14"/>
      <c r="G933" s="14"/>
      <c r="H933" s="17" t="str">
        <f t="shared" si="3"/>
        <v/>
      </c>
    </row>
    <row r="934" spans="4:8" ht="15" x14ac:dyDescent="0.35">
      <c r="D934" s="14"/>
      <c r="G934" s="14"/>
      <c r="H934" s="17" t="str">
        <f t="shared" si="3"/>
        <v/>
      </c>
    </row>
    <row r="935" spans="4:8" ht="15" x14ac:dyDescent="0.35">
      <c r="D935" s="14"/>
      <c r="G935" s="14"/>
      <c r="H935" s="17" t="str">
        <f t="shared" si="3"/>
        <v/>
      </c>
    </row>
    <row r="936" spans="4:8" ht="15" x14ac:dyDescent="0.35">
      <c r="D936" s="14"/>
      <c r="G936" s="14"/>
      <c r="H936" s="17" t="str">
        <f t="shared" si="3"/>
        <v/>
      </c>
    </row>
    <row r="937" spans="4:8" ht="15" x14ac:dyDescent="0.35">
      <c r="D937" s="14"/>
      <c r="G937" s="14"/>
      <c r="H937" s="17" t="str">
        <f t="shared" si="3"/>
        <v/>
      </c>
    </row>
    <row r="938" spans="4:8" ht="15" x14ac:dyDescent="0.35">
      <c r="D938" s="14"/>
      <c r="G938" s="14"/>
      <c r="H938" s="17" t="str">
        <f t="shared" si="3"/>
        <v/>
      </c>
    </row>
    <row r="939" spans="4:8" ht="15" x14ac:dyDescent="0.35">
      <c r="D939" s="14"/>
      <c r="G939" s="14"/>
      <c r="H939" s="17" t="str">
        <f t="shared" si="3"/>
        <v/>
      </c>
    </row>
    <row r="940" spans="4:8" ht="15" x14ac:dyDescent="0.35">
      <c r="D940" s="14"/>
      <c r="G940" s="14"/>
      <c r="H940" s="17" t="str">
        <f t="shared" si="3"/>
        <v/>
      </c>
    </row>
    <row r="941" spans="4:8" ht="15" x14ac:dyDescent="0.35">
      <c r="D941" s="14"/>
      <c r="G941" s="14"/>
      <c r="H941" s="17" t="str">
        <f t="shared" si="3"/>
        <v/>
      </c>
    </row>
    <row r="942" spans="4:8" ht="15" x14ac:dyDescent="0.35">
      <c r="D942" s="14"/>
      <c r="G942" s="14"/>
      <c r="H942" s="17" t="str">
        <f t="shared" si="3"/>
        <v/>
      </c>
    </row>
    <row r="943" spans="4:8" ht="15" x14ac:dyDescent="0.35">
      <c r="D943" s="14"/>
      <c r="G943" s="14"/>
      <c r="H943" s="17" t="str">
        <f t="shared" si="3"/>
        <v/>
      </c>
    </row>
    <row r="944" spans="4:8" ht="15" x14ac:dyDescent="0.35">
      <c r="D944" s="14"/>
      <c r="G944" s="14"/>
      <c r="H944" s="17" t="str">
        <f t="shared" si="3"/>
        <v/>
      </c>
    </row>
    <row r="945" spans="4:8" ht="15" x14ac:dyDescent="0.35">
      <c r="D945" s="14"/>
      <c r="G945" s="14"/>
      <c r="H945" s="17" t="str">
        <f t="shared" si="3"/>
        <v/>
      </c>
    </row>
    <row r="946" spans="4:8" ht="15" x14ac:dyDescent="0.35">
      <c r="D946" s="14"/>
      <c r="G946" s="14"/>
      <c r="H946" s="17" t="str">
        <f t="shared" si="3"/>
        <v/>
      </c>
    </row>
    <row r="947" spans="4:8" ht="15" x14ac:dyDescent="0.35">
      <c r="D947" s="14"/>
      <c r="G947" s="14"/>
      <c r="H947" s="17" t="str">
        <f t="shared" si="3"/>
        <v/>
      </c>
    </row>
    <row r="948" spans="4:8" ht="15" x14ac:dyDescent="0.35">
      <c r="D948" s="14"/>
      <c r="G948" s="14"/>
      <c r="H948" s="17" t="str">
        <f t="shared" si="3"/>
        <v/>
      </c>
    </row>
    <row r="949" spans="4:8" ht="15" x14ac:dyDescent="0.35">
      <c r="D949" s="14"/>
      <c r="G949" s="14"/>
      <c r="H949" s="17" t="str">
        <f t="shared" si="3"/>
        <v/>
      </c>
    </row>
    <row r="950" spans="4:8" ht="15" x14ac:dyDescent="0.35">
      <c r="D950" s="14"/>
      <c r="G950" s="14"/>
      <c r="H950" s="17" t="str">
        <f t="shared" si="3"/>
        <v/>
      </c>
    </row>
    <row r="951" spans="4:8" ht="15" x14ac:dyDescent="0.35">
      <c r="D951" s="14"/>
      <c r="G951" s="14"/>
      <c r="H951" s="17" t="str">
        <f t="shared" si="3"/>
        <v/>
      </c>
    </row>
    <row r="952" spans="4:8" ht="15" x14ac:dyDescent="0.35">
      <c r="D952" s="14"/>
      <c r="G952" s="14"/>
      <c r="H952" s="17" t="str">
        <f t="shared" si="3"/>
        <v/>
      </c>
    </row>
    <row r="953" spans="4:8" ht="15" x14ac:dyDescent="0.35">
      <c r="D953" s="14"/>
      <c r="G953" s="14"/>
      <c r="H953" s="17" t="str">
        <f t="shared" si="3"/>
        <v/>
      </c>
    </row>
    <row r="954" spans="4:8" ht="15" x14ac:dyDescent="0.35">
      <c r="D954" s="14"/>
      <c r="G954" s="14"/>
      <c r="H954" s="17" t="str">
        <f t="shared" si="3"/>
        <v/>
      </c>
    </row>
    <row r="955" spans="4:8" ht="15" x14ac:dyDescent="0.35">
      <c r="D955" s="14"/>
      <c r="G955" s="14"/>
      <c r="H955" s="17" t="str">
        <f t="shared" si="3"/>
        <v/>
      </c>
    </row>
    <row r="956" spans="4:8" ht="15" x14ac:dyDescent="0.35">
      <c r="D956" s="14"/>
      <c r="G956" s="14"/>
      <c r="H956" s="17" t="str">
        <f t="shared" si="3"/>
        <v/>
      </c>
    </row>
    <row r="957" spans="4:8" ht="15" x14ac:dyDescent="0.35">
      <c r="D957" s="14"/>
      <c r="G957" s="14"/>
      <c r="H957" s="17" t="str">
        <f t="shared" si="3"/>
        <v/>
      </c>
    </row>
    <row r="958" spans="4:8" ht="15" x14ac:dyDescent="0.35">
      <c r="D958" s="14"/>
      <c r="G958" s="14"/>
      <c r="H958" s="17" t="str">
        <f t="shared" si="3"/>
        <v/>
      </c>
    </row>
    <row r="959" spans="4:8" ht="15" x14ac:dyDescent="0.35">
      <c r="D959" s="14"/>
      <c r="G959" s="14"/>
      <c r="H959" s="17" t="str">
        <f t="shared" si="3"/>
        <v/>
      </c>
    </row>
    <row r="960" spans="4:8" ht="15" x14ac:dyDescent="0.35">
      <c r="D960" s="14"/>
      <c r="G960" s="14"/>
      <c r="H960" s="17" t="str">
        <f t="shared" si="3"/>
        <v/>
      </c>
    </row>
    <row r="961" spans="4:8" ht="15" x14ac:dyDescent="0.35">
      <c r="D961" s="14"/>
      <c r="G961" s="14"/>
      <c r="H961" s="17" t="str">
        <f t="shared" si="3"/>
        <v/>
      </c>
    </row>
    <row r="962" spans="4:8" ht="15" x14ac:dyDescent="0.35">
      <c r="D962" s="14"/>
      <c r="G962" s="14"/>
      <c r="H962" s="17" t="str">
        <f t="shared" si="3"/>
        <v/>
      </c>
    </row>
    <row r="963" spans="4:8" ht="15" x14ac:dyDescent="0.35">
      <c r="D963" s="14"/>
      <c r="G963" s="14"/>
      <c r="H963" s="17" t="str">
        <f t="shared" si="3"/>
        <v/>
      </c>
    </row>
    <row r="964" spans="4:8" ht="15" x14ac:dyDescent="0.35">
      <c r="D964" s="14"/>
      <c r="G964" s="14"/>
      <c r="H964" s="17" t="str">
        <f t="shared" si="3"/>
        <v/>
      </c>
    </row>
    <row r="965" spans="4:8" ht="15" x14ac:dyDescent="0.35">
      <c r="D965" s="14"/>
      <c r="G965" s="14"/>
      <c r="H965" s="17" t="str">
        <f t="shared" si="3"/>
        <v/>
      </c>
    </row>
    <row r="966" spans="4:8" ht="15" x14ac:dyDescent="0.35">
      <c r="D966" s="14"/>
      <c r="G966" s="14"/>
      <c r="H966" s="17" t="str">
        <f t="shared" si="3"/>
        <v/>
      </c>
    </row>
    <row r="967" spans="4:8" ht="15" x14ac:dyDescent="0.35">
      <c r="D967" s="14"/>
      <c r="G967" s="14"/>
      <c r="H967" s="17" t="str">
        <f t="shared" si="3"/>
        <v/>
      </c>
    </row>
    <row r="968" spans="4:8" ht="15" x14ac:dyDescent="0.35">
      <c r="D968" s="14"/>
      <c r="G968" s="14"/>
      <c r="H968" s="17" t="str">
        <f t="shared" si="3"/>
        <v/>
      </c>
    </row>
    <row r="969" spans="4:8" ht="15" x14ac:dyDescent="0.35">
      <c r="D969" s="14"/>
      <c r="G969" s="14"/>
      <c r="H969" s="17" t="str">
        <f t="shared" si="3"/>
        <v/>
      </c>
    </row>
    <row r="970" spans="4:8" ht="15" x14ac:dyDescent="0.35">
      <c r="D970" s="14"/>
      <c r="G970" s="14"/>
      <c r="H970" s="17" t="str">
        <f t="shared" si="3"/>
        <v/>
      </c>
    </row>
    <row r="971" spans="4:8" ht="15" x14ac:dyDescent="0.35">
      <c r="D971" s="14"/>
      <c r="G971" s="14"/>
      <c r="H971" s="17" t="str">
        <f t="shared" si="3"/>
        <v/>
      </c>
    </row>
    <row r="972" spans="4:8" ht="15" x14ac:dyDescent="0.35">
      <c r="D972" s="14"/>
      <c r="G972" s="14"/>
      <c r="H972" s="17" t="str">
        <f t="shared" si="3"/>
        <v/>
      </c>
    </row>
    <row r="973" spans="4:8" ht="15" x14ac:dyDescent="0.35">
      <c r="D973" s="14"/>
      <c r="G973" s="14"/>
      <c r="H973" s="17" t="str">
        <f t="shared" si="3"/>
        <v/>
      </c>
    </row>
    <row r="974" spans="4:8" ht="15" x14ac:dyDescent="0.35">
      <c r="D974" s="14"/>
      <c r="G974" s="14"/>
      <c r="H974" s="17" t="str">
        <f t="shared" si="3"/>
        <v/>
      </c>
    </row>
    <row r="975" spans="4:8" ht="15" x14ac:dyDescent="0.35">
      <c r="D975" s="14"/>
      <c r="G975" s="14"/>
      <c r="H975" s="17" t="str">
        <f t="shared" si="3"/>
        <v/>
      </c>
    </row>
    <row r="976" spans="4:8" ht="15" x14ac:dyDescent="0.35">
      <c r="D976" s="14"/>
      <c r="G976" s="14"/>
      <c r="H976" s="17" t="str">
        <f t="shared" si="3"/>
        <v/>
      </c>
    </row>
    <row r="977" spans="4:8" ht="15" x14ac:dyDescent="0.35">
      <c r="D977" s="14"/>
      <c r="G977" s="14"/>
      <c r="H977" s="17" t="str">
        <f t="shared" si="3"/>
        <v/>
      </c>
    </row>
    <row r="978" spans="4:8" ht="15" x14ac:dyDescent="0.35">
      <c r="D978" s="14"/>
      <c r="G978" s="14"/>
      <c r="H978" s="17" t="str">
        <f t="shared" si="3"/>
        <v/>
      </c>
    </row>
    <row r="979" spans="4:8" ht="15" x14ac:dyDescent="0.35">
      <c r="D979" s="14"/>
      <c r="G979" s="14"/>
      <c r="H979" s="17" t="str">
        <f t="shared" si="3"/>
        <v/>
      </c>
    </row>
    <row r="980" spans="4:8" ht="15" x14ac:dyDescent="0.35">
      <c r="D980" s="14"/>
      <c r="G980" s="14"/>
      <c r="H980" s="17" t="str">
        <f t="shared" si="3"/>
        <v/>
      </c>
    </row>
    <row r="981" spans="4:8" ht="15" x14ac:dyDescent="0.35">
      <c r="D981" s="14"/>
      <c r="G981" s="14"/>
      <c r="H981" s="17" t="str">
        <f t="shared" si="3"/>
        <v/>
      </c>
    </row>
    <row r="982" spans="4:8" ht="15" x14ac:dyDescent="0.35">
      <c r="D982" s="14"/>
      <c r="G982" s="14"/>
      <c r="H982" s="17" t="str">
        <f t="shared" si="3"/>
        <v/>
      </c>
    </row>
    <row r="983" spans="4:8" ht="15" x14ac:dyDescent="0.35">
      <c r="D983" s="14"/>
      <c r="G983" s="14"/>
      <c r="H983" s="17" t="str">
        <f t="shared" si="3"/>
        <v/>
      </c>
    </row>
    <row r="984" spans="4:8" ht="15" x14ac:dyDescent="0.35">
      <c r="D984" s="14"/>
      <c r="G984" s="14"/>
      <c r="H984" s="17" t="str">
        <f t="shared" si="3"/>
        <v/>
      </c>
    </row>
    <row r="985" spans="4:8" ht="15" x14ac:dyDescent="0.35">
      <c r="D985" s="14"/>
      <c r="G985" s="14"/>
      <c r="H985" s="17" t="str">
        <f t="shared" si="3"/>
        <v/>
      </c>
    </row>
    <row r="986" spans="4:8" ht="15" x14ac:dyDescent="0.35">
      <c r="D986" s="14"/>
      <c r="G986" s="14"/>
      <c r="H986" s="17" t="str">
        <f t="shared" si="3"/>
        <v/>
      </c>
    </row>
    <row r="987" spans="4:8" ht="15" x14ac:dyDescent="0.35">
      <c r="D987" s="14"/>
      <c r="G987" s="14"/>
      <c r="H987" s="17" t="str">
        <f t="shared" si="3"/>
        <v/>
      </c>
    </row>
    <row r="988" spans="4:8" ht="15" x14ac:dyDescent="0.35">
      <c r="D988" s="14"/>
      <c r="G988" s="14"/>
      <c r="H988" s="17" t="str">
        <f t="shared" si="3"/>
        <v/>
      </c>
    </row>
    <row r="989" spans="4:8" ht="15" x14ac:dyDescent="0.35">
      <c r="D989" s="14"/>
      <c r="G989" s="14"/>
      <c r="H989" s="17" t="str">
        <f t="shared" si="3"/>
        <v/>
      </c>
    </row>
    <row r="990" spans="4:8" ht="15" x14ac:dyDescent="0.35">
      <c r="D990" s="14"/>
      <c r="G990" s="14"/>
      <c r="H990" s="17" t="str">
        <f t="shared" si="3"/>
        <v/>
      </c>
    </row>
    <row r="991" spans="4:8" ht="15" x14ac:dyDescent="0.35">
      <c r="D991" s="14"/>
      <c r="G991" s="14"/>
      <c r="H991" s="17" t="str">
        <f t="shared" si="3"/>
        <v/>
      </c>
    </row>
    <row r="992" spans="4:8" ht="15" x14ac:dyDescent="0.35">
      <c r="D992" s="14"/>
      <c r="G992" s="14"/>
      <c r="H992" s="17" t="str">
        <f t="shared" si="3"/>
        <v/>
      </c>
    </row>
    <row r="993" spans="4:8" ht="15" x14ac:dyDescent="0.35">
      <c r="D993" s="14"/>
      <c r="G993" s="14"/>
      <c r="H993" s="17" t="str">
        <f t="shared" si="3"/>
        <v/>
      </c>
    </row>
    <row r="994" spans="4:8" ht="15" x14ac:dyDescent="0.35">
      <c r="D994" s="14"/>
      <c r="G994" s="14"/>
      <c r="H994" s="17" t="str">
        <f t="shared" si="3"/>
        <v/>
      </c>
    </row>
    <row r="995" spans="4:8" ht="15" x14ac:dyDescent="0.35">
      <c r="D995" s="14"/>
      <c r="G995" s="14"/>
      <c r="H995" s="17" t="str">
        <f t="shared" si="3"/>
        <v/>
      </c>
    </row>
    <row r="996" spans="4:8" ht="15" x14ac:dyDescent="0.35">
      <c r="D996" s="14"/>
      <c r="G996" s="14"/>
      <c r="H996" s="17" t="str">
        <f t="shared" si="3"/>
        <v/>
      </c>
    </row>
    <row r="997" spans="4:8" ht="15" x14ac:dyDescent="0.35">
      <c r="D997" s="14"/>
      <c r="G997" s="14"/>
      <c r="H997" s="17" t="str">
        <f t="shared" si="3"/>
        <v/>
      </c>
    </row>
    <row r="998" spans="4:8" ht="15" x14ac:dyDescent="0.35">
      <c r="D998" s="14"/>
      <c r="G998" s="14"/>
      <c r="H998" s="17" t="str">
        <f t="shared" si="3"/>
        <v/>
      </c>
    </row>
    <row r="999" spans="4:8" ht="15" x14ac:dyDescent="0.35">
      <c r="D999" s="14"/>
      <c r="G999" s="14"/>
      <c r="H999" s="17" t="str">
        <f t="shared" si="3"/>
        <v/>
      </c>
    </row>
    <row r="1000" spans="4:8" ht="15" x14ac:dyDescent="0.35">
      <c r="D1000" s="14"/>
      <c r="G1000" s="14"/>
      <c r="H1000" s="17" t="str">
        <f t="shared" si="3"/>
        <v/>
      </c>
    </row>
  </sheetData>
  <autoFilter ref="A1:H7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3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9.77734375" customWidth="1"/>
    <col min="2" max="2" width="9.44140625" customWidth="1"/>
    <col min="3" max="3" width="8.33203125" customWidth="1"/>
    <col min="4" max="4" width="12" customWidth="1"/>
    <col min="5" max="5" width="17" customWidth="1"/>
    <col min="6" max="6" width="7.21875" customWidth="1"/>
    <col min="7" max="7" width="8.33203125" customWidth="1"/>
    <col min="8" max="8" width="20" customWidth="1"/>
  </cols>
  <sheetData>
    <row r="1" spans="1:27" ht="15.75" customHeight="1" x14ac:dyDescent="0.35">
      <c r="A1" s="18" t="s">
        <v>9</v>
      </c>
      <c r="B1" s="19" t="s">
        <v>10</v>
      </c>
      <c r="C1" s="18" t="s">
        <v>11</v>
      </c>
      <c r="D1" s="18" t="s">
        <v>12</v>
      </c>
      <c r="E1" s="20" t="s">
        <v>13</v>
      </c>
      <c r="F1" s="18" t="s">
        <v>14</v>
      </c>
      <c r="G1" s="18" t="s">
        <v>15</v>
      </c>
      <c r="H1" s="21" t="s">
        <v>16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5.75" customHeight="1" x14ac:dyDescent="0.35">
      <c r="A2" s="2" t="s">
        <v>17</v>
      </c>
      <c r="B2" s="16">
        <f ca="1">IFERROR(__xludf.DUMMYFUNCTION("DATEVALUE(LEFT(index(SPLIT(A2, ""|"", true, false), 0, 1), 10))"),45698)</f>
        <v>45698</v>
      </c>
      <c r="C2" s="2" t="str">
        <f ca="1">IFERROR(__xludf.DUMMYFUNCTION("MID(index(SPLIT(A2, ""|"", true, false), 0, 1), 12, 8)"),"11:45:30")</f>
        <v>11:45:30</v>
      </c>
      <c r="D2" s="2" t="str">
        <f ca="1">IFERROR(__xludf.DUMMYFUNCTION("index(SPLIT(A2, ""|"", true, false), 0, 2)"),"BallGp548")</f>
        <v>BallGp548</v>
      </c>
      <c r="E2" s="14" t="str">
        <f ca="1">IFERROR(__xludf.DUMMYFUNCTION("TEXT(index(SPLIT(SUBSTITUTE(A2, ""|"", ""|'""), ""|"", true, false), 0, 3),""0000000000000000"")"),"9495560793224199")</f>
        <v>9495560793224199</v>
      </c>
      <c r="F2" s="2" t="str">
        <f ca="1">IFERROR(__xludf.DUMMYFUNCTION("index(SPLIT(A2, ""|"", true, false), 0, 4)"),"God")</f>
        <v>God</v>
      </c>
      <c r="G2" s="2">
        <f ca="1">IFERROR(__xludf.DUMMYFUNCTION("index(SPLIT(A2, ""|"", true, false), 0, 5)"),2)</f>
        <v>2</v>
      </c>
      <c r="H2" s="14" t="str">
        <f ca="1">IFERROR(__xludf.DUMMYFUNCTION("index(SPLIT(A2, ""|"", true, false), 0, 6)"),"1338475936160682006")</f>
        <v>1338475936160682006</v>
      </c>
    </row>
    <row r="3" spans="1:27" ht="15.75" customHeight="1" x14ac:dyDescent="0.35">
      <c r="A3" s="2" t="s">
        <v>18</v>
      </c>
      <c r="B3" s="16">
        <f ca="1">IFERROR(__xludf.DUMMYFUNCTION("DATEVALUE(LEFT(index(SPLIT(A3, ""|"", true, false), 0, 1), 10))"),45698)</f>
        <v>45698</v>
      </c>
      <c r="C3" s="2" t="str">
        <f ca="1">IFERROR(__xludf.DUMMYFUNCTION("MID(index(SPLIT(A3, ""|"", true, false), 0, 1), 12, 8)"),"11:09:53")</f>
        <v>11:09:53</v>
      </c>
      <c r="D3" s="2" t="str">
        <f ca="1">IFERROR(__xludf.DUMMYFUNCTION("index(SPLIT(A3, ""|"", true, false), 0, 2)"),"FantoGP396")</f>
        <v>FantoGP396</v>
      </c>
      <c r="E3" s="14" t="str">
        <f ca="1">IFERROR(__xludf.DUMMYFUNCTION("TEXT(index(SPLIT(SUBSTITUTE(A3, ""|"", ""|'""), ""|"", true, false), 0, 3),""0000000000000000"")"),"9825170582361364")</f>
        <v>9825170582361364</v>
      </c>
      <c r="F3" s="2" t="str">
        <f ca="1">IFERROR(__xludf.DUMMYFUNCTION("index(SPLIT(A3, ""|"", true, false), 0, 4)"),"God")</f>
        <v>God</v>
      </c>
      <c r="G3" s="2">
        <f ca="1">IFERROR(__xludf.DUMMYFUNCTION("index(SPLIT(A3, ""|"", true, false), 0, 5)"),1)</f>
        <v>1</v>
      </c>
      <c r="H3" s="14" t="str">
        <f ca="1">IFERROR(__xludf.DUMMYFUNCTION("index(SPLIT(A3, ""|"", true, false), 0, 6)"),"1338466972693692416")</f>
        <v>1338466972693692416</v>
      </c>
    </row>
    <row r="4" spans="1:27" ht="15.75" customHeight="1" x14ac:dyDescent="0.35">
      <c r="A4" s="2" t="s">
        <v>19</v>
      </c>
      <c r="B4" s="16">
        <f ca="1">IFERROR(__xludf.DUMMYFUNCTION("DATEVALUE(LEFT(index(SPLIT(A4, ""|"", true, false), 0, 1), 10))"),45698)</f>
        <v>45698</v>
      </c>
      <c r="C4" s="2" t="str">
        <f ca="1">IFERROR(__xludf.DUMMYFUNCTION("MID(index(SPLIT(A4, ""|"", true, false), 0, 1), 12, 8)"),"10:58:32")</f>
        <v>10:58:32</v>
      </c>
      <c r="D4" s="2" t="str">
        <f ca="1">IFERROR(__xludf.DUMMYFUNCTION("index(SPLIT(A4, ""|"", true, false), 0, 2)"),"KhasGP39")</f>
        <v>KhasGP39</v>
      </c>
      <c r="E4" s="14" t="str">
        <f ca="1">IFERROR(__xludf.DUMMYFUNCTION("TEXT(index(SPLIT(SUBSTITUTE(A4, ""|"", ""|'""), ""|"", true, false), 0, 3),""0000000000000000"")"),"1977831505138351")</f>
        <v>1977831505138351</v>
      </c>
      <c r="F4" s="2" t="str">
        <f ca="1">IFERROR(__xludf.DUMMYFUNCTION("index(SPLIT(A4, ""|"", true, false), 0, 4)"),"invalid")</f>
        <v>invalid</v>
      </c>
      <c r="G4" s="2">
        <f ca="1">IFERROR(__xludf.DUMMYFUNCTION("index(SPLIT(A4, ""|"", true, false), 0, 5)"),3)</f>
        <v>3</v>
      </c>
      <c r="H4" s="14" t="str">
        <f ca="1">IFERROR(__xludf.DUMMYFUNCTION("index(SPLIT(A4, ""|"", true, false), 0, 6)"),"1338464114577637448")</f>
        <v>1338464114577637448</v>
      </c>
    </row>
    <row r="5" spans="1:27" ht="15.75" customHeight="1" x14ac:dyDescent="0.35">
      <c r="A5" s="2" t="s">
        <v>20</v>
      </c>
      <c r="B5" s="16">
        <f ca="1">IFERROR(__xludf.DUMMYFUNCTION("DATEVALUE(LEFT(index(SPLIT(A5, ""|"", true, false), 0, 1), 10))"),45698)</f>
        <v>45698</v>
      </c>
      <c r="C5" s="2" t="str">
        <f ca="1">IFERROR(__xludf.DUMMYFUNCTION("MID(index(SPLIT(A5, ""|"", true, false), 0, 1), 12, 8)"),"10:29:15")</f>
        <v>10:29:15</v>
      </c>
      <c r="D5" s="2" t="str">
        <f ca="1">IFERROR(__xludf.DUMMYFUNCTION("index(SPLIT(A5, ""|"", true, false), 0, 2)"),"RESunfezant")</f>
        <v>RESunfezant</v>
      </c>
      <c r="E5" s="14" t="str">
        <f ca="1">IFERROR(__xludf.DUMMYFUNCTION("TEXT(index(SPLIT(SUBSTITUTE(A5, ""|"", ""|'""), ""|"", true, false), 0, 3),""0000000000000000"")"),"5187985245589373")</f>
        <v>5187985245589373</v>
      </c>
      <c r="F5" s="2" t="str">
        <f ca="1">IFERROR(__xludf.DUMMYFUNCTION("index(SPLIT(A5, ""|"", true, false), 0, 4)"),"God")</f>
        <v>God</v>
      </c>
      <c r="G5" s="2">
        <f ca="1">IFERROR(__xludf.DUMMYFUNCTION("index(SPLIT(A5, ""|"", true, false), 0, 5)"),3)</f>
        <v>3</v>
      </c>
      <c r="H5" s="14" t="str">
        <f ca="1">IFERROR(__xludf.DUMMYFUNCTION("index(SPLIT(A5, ""|"", true, false), 0, 6)"),"1338456745256816717")</f>
        <v>1338456745256816717</v>
      </c>
    </row>
    <row r="6" spans="1:27" ht="15.75" customHeight="1" x14ac:dyDescent="0.35">
      <c r="A6" s="2" t="s">
        <v>21</v>
      </c>
      <c r="B6" s="16">
        <f ca="1">IFERROR(__xludf.DUMMYFUNCTION("DATEVALUE(LEFT(index(SPLIT(A6, ""|"", true, false), 0, 1), 10))"),45698)</f>
        <v>45698</v>
      </c>
      <c r="C6" s="2" t="str">
        <f ca="1">IFERROR(__xludf.DUMMYFUNCTION("MID(index(SPLIT(A6, ""|"", true, false), 0, 1), 12, 8)"),"09:44:27")</f>
        <v>09:44:27</v>
      </c>
      <c r="D6" s="2" t="str">
        <f ca="1">IFERROR(__xludf.DUMMYFUNCTION("index(SPLIT(A6, ""|"", true, false), 0, 2)"),"FantoGP283")</f>
        <v>FantoGP283</v>
      </c>
      <c r="E6" s="14" t="str">
        <f ca="1">IFERROR(__xludf.DUMMYFUNCTION("TEXT(index(SPLIT(SUBSTITUTE(A6, ""|"", ""|'""), ""|"", true, false), 0, 3),""0000000000000000"")"),"6037594294559169")</f>
        <v>6037594294559169</v>
      </c>
      <c r="F6" s="2" t="str">
        <f ca="1">IFERROR(__xludf.DUMMYFUNCTION("index(SPLIT(A6, ""|"", true, false), 0, 4)"),"God")</f>
        <v>God</v>
      </c>
      <c r="G6" s="2">
        <f ca="1">IFERROR(__xludf.DUMMYFUNCTION("index(SPLIT(A6, ""|"", true, false), 0, 5)"),1)</f>
        <v>1</v>
      </c>
      <c r="H6" s="14" t="str">
        <f ca="1">IFERROR(__xludf.DUMMYFUNCTION("index(SPLIT(A6, ""|"", true, false), 0, 6)"),"1338445473303756831")</f>
        <v>1338445473303756831</v>
      </c>
    </row>
    <row r="7" spans="1:27" ht="15.75" customHeight="1" x14ac:dyDescent="0.35">
      <c r="A7" s="2" t="s">
        <v>22</v>
      </c>
      <c r="B7" s="16">
        <f ca="1">IFERROR(__xludf.DUMMYFUNCTION("DATEVALUE(LEFT(index(SPLIT(A7, ""|"", true, false), 0, 1), 10))"),45698)</f>
        <v>45698</v>
      </c>
      <c r="C7" s="2" t="str">
        <f ca="1">IFERROR(__xludf.DUMMYFUNCTION("MID(index(SPLIT(A7, ""|"", true, false), 0, 1), 12, 8)"),"09:27:26")</f>
        <v>09:27:26</v>
      </c>
      <c r="D7" s="2" t="str">
        <f ca="1">IFERROR(__xludf.DUMMYFUNCTION("index(SPLIT(A7, ""|"", true, false), 0, 2)"),"M1bulbasaur")</f>
        <v>M1bulbasaur</v>
      </c>
      <c r="E7" s="14" t="str">
        <f ca="1">IFERROR(__xludf.DUMMYFUNCTION("TEXT(index(SPLIT(SUBSTITUTE(A7, ""|"", ""|'""), ""|"", true, false), 0, 3),""0000000000000000"")"),"7820184926651350")</f>
        <v>7820184926651350</v>
      </c>
      <c r="F7" s="2" t="str">
        <f ca="1">IFERROR(__xludf.DUMMYFUNCTION("index(SPLIT(A7, ""|"", true, false), 0, 4)"),"God")</f>
        <v>God</v>
      </c>
      <c r="G7" s="2">
        <f ca="1">IFERROR(__xludf.DUMMYFUNCTION("index(SPLIT(A7, ""|"", true, false), 0, 5)"),3)</f>
        <v>3</v>
      </c>
      <c r="H7" s="14" t="str">
        <f ca="1">IFERROR(__xludf.DUMMYFUNCTION("index(SPLIT(A7, ""|"", true, false), 0, 6)"),"1338441190651068527")</f>
        <v>1338441190651068527</v>
      </c>
    </row>
    <row r="8" spans="1:27" ht="15.75" customHeight="1" x14ac:dyDescent="0.35">
      <c r="A8" s="2" t="s">
        <v>23</v>
      </c>
      <c r="B8" s="16">
        <f ca="1">IFERROR(__xludf.DUMMYFUNCTION("DATEVALUE(LEFT(index(SPLIT(A8, ""|"", true, false), 0, 1), 10))"),45698)</f>
        <v>45698</v>
      </c>
      <c r="C8" s="2" t="str">
        <f ca="1">IFERROR(__xludf.DUMMYFUNCTION("MID(index(SPLIT(A8, ""|"", true, false), 0, 1), 12, 8)"),"09:24:12")</f>
        <v>09:24:12</v>
      </c>
      <c r="D8" s="2" t="str">
        <f ca="1">IFERROR(__xludf.DUMMYFUNCTION("index(SPLIT(A8, ""|"", true, false), 0, 2)"),"KhasGP38")</f>
        <v>KhasGP38</v>
      </c>
      <c r="E8" s="14" t="str">
        <f ca="1">IFERROR(__xludf.DUMMYFUNCTION("TEXT(index(SPLIT(SUBSTITUTE(A8, ""|"", ""|'""), ""|"", true, false), 0, 3),""0000000000000000"")"),"9610104136798670")</f>
        <v>9610104136798670</v>
      </c>
      <c r="F8" s="2" t="str">
        <f ca="1">IFERROR(__xludf.DUMMYFUNCTION("index(SPLIT(A8, ""|"", true, false), 0, 4)"),"invalid")</f>
        <v>invalid</v>
      </c>
      <c r="G8" s="2">
        <f ca="1">IFERROR(__xludf.DUMMYFUNCTION("index(SPLIT(A8, ""|"", true, false), 0, 5)"),2)</f>
        <v>2</v>
      </c>
      <c r="H8" s="14" t="str">
        <f ca="1">IFERROR(__xludf.DUMMYFUNCTION("index(SPLIT(A8, ""|"", true, false), 0, 6)"),"1338440373252395049")</f>
        <v>1338440373252395049</v>
      </c>
    </row>
    <row r="9" spans="1:27" ht="15.75" customHeight="1" x14ac:dyDescent="0.35">
      <c r="A9" s="2" t="s">
        <v>24</v>
      </c>
      <c r="B9" s="16">
        <f ca="1">IFERROR(__xludf.DUMMYFUNCTION("DATEVALUE(LEFT(index(SPLIT(A9, ""|"", true, false), 0, 1), 10))"),45698)</f>
        <v>45698</v>
      </c>
      <c r="C9" s="2" t="str">
        <f ca="1">IFERROR(__xludf.DUMMYFUNCTION("MID(index(SPLIT(A9, ""|"", true, false), 0, 1), 12, 8)"),"09:15:01")</f>
        <v>09:15:01</v>
      </c>
      <c r="D9" s="2" t="str">
        <f ca="1">IFERROR(__xludf.DUMMYFUNCTION("index(SPLIT(A9, ""|"", true, false), 0, 2)"),"zzsylveon")</f>
        <v>zzsylveon</v>
      </c>
      <c r="E9" s="14" t="str">
        <f ca="1">IFERROR(__xludf.DUMMYFUNCTION("TEXT(index(SPLIT(SUBSTITUTE(A9, ""|"", ""|'""), ""|"", true, false), 0, 3),""0000000000000000"")"),"8883076910942630")</f>
        <v>8883076910942630</v>
      </c>
      <c r="F9" s="2" t="str">
        <f ca="1">IFERROR(__xludf.DUMMYFUNCTION("index(SPLIT(A9, ""|"", true, false), 0, 4)"),"invalid")</f>
        <v>invalid</v>
      </c>
      <c r="G9" s="2">
        <f ca="1">IFERROR(__xludf.DUMMYFUNCTION("index(SPLIT(A9, ""|"", true, false), 0, 5)"),1)</f>
        <v>1</v>
      </c>
      <c r="H9" s="14" t="str">
        <f ca="1">IFERROR(__xludf.DUMMYFUNCTION("index(SPLIT(A9, ""|"", true, false), 0, 6)"),"1338438066209030215")</f>
        <v>1338438066209030215</v>
      </c>
    </row>
    <row r="10" spans="1:27" ht="15.75" customHeight="1" x14ac:dyDescent="0.35">
      <c r="A10" s="2" t="s">
        <v>25</v>
      </c>
      <c r="B10" s="16">
        <f ca="1">IFERROR(__xludf.DUMMYFUNCTION("DATEVALUE(LEFT(index(SPLIT(A10, ""|"", true, false), 0, 1), 10))"),45698)</f>
        <v>45698</v>
      </c>
      <c r="C10" s="2" t="str">
        <f ca="1">IFERROR(__xludf.DUMMYFUNCTION("MID(index(SPLIT(A10, ""|"", true, false), 0, 1), 12, 8)"),"09:00:08")</f>
        <v>09:00:08</v>
      </c>
      <c r="D10" s="2" t="str">
        <f ca="1">IFERROR(__xludf.DUMMYFUNCTION("index(SPLIT(A10, ""|"", true, false), 0, 2)"),"BallGp985")</f>
        <v>BallGp985</v>
      </c>
      <c r="E10" s="14" t="str">
        <f ca="1">IFERROR(__xludf.DUMMYFUNCTION("TEXT(index(SPLIT(SUBSTITUTE(A10, ""|"", ""|'""), ""|"", true, false), 0, 3),""0000000000000000"")"),"5972411465951044")</f>
        <v>5972411465951044</v>
      </c>
      <c r="F10" s="2" t="str">
        <f ca="1">IFERROR(__xludf.DUMMYFUNCTION("index(SPLIT(A10, ""|"", true, false), 0, 4)"),"God")</f>
        <v>God</v>
      </c>
      <c r="G10" s="2">
        <f ca="1">IFERROR(__xludf.DUMMYFUNCTION("index(SPLIT(A10, ""|"", true, false), 0, 5)"),1)</f>
        <v>1</v>
      </c>
      <c r="H10" s="14" t="str">
        <f ca="1">IFERROR(__xludf.DUMMYFUNCTION("index(SPLIT(A10, ""|"", true, false), 0, 6)"),"1338434318313324591")</f>
        <v>1338434318313324591</v>
      </c>
    </row>
    <row r="11" spans="1:27" ht="15.75" customHeight="1" x14ac:dyDescent="0.35">
      <c r="A11" s="2" t="s">
        <v>26</v>
      </c>
      <c r="B11" s="16">
        <f ca="1">IFERROR(__xludf.DUMMYFUNCTION("DATEVALUE(LEFT(index(SPLIT(A11, ""|"", true, false), 0, 1), 10))"),45698)</f>
        <v>45698</v>
      </c>
      <c r="C11" s="2" t="str">
        <f ca="1">IFERROR(__xludf.DUMMYFUNCTION("MID(index(SPLIT(A11, ""|"", true, false), 0, 1), 12, 8)"),"08:53:49")</f>
        <v>08:53:49</v>
      </c>
      <c r="D11" s="2" t="str">
        <f ca="1">IFERROR(__xludf.DUMMYFUNCTION("index(SPLIT(A11, ""|"", true, false), 0, 2)"),"BallGp643")</f>
        <v>BallGp643</v>
      </c>
      <c r="E11" s="14" t="str">
        <f ca="1">IFERROR(__xludf.DUMMYFUNCTION("TEXT(index(SPLIT(SUBSTITUTE(A11, ""|"", ""|'""), ""|"", true, false), 0, 3),""0000000000000000"")"),"1962542904876513")</f>
        <v>1962542904876513</v>
      </c>
      <c r="F11" s="2" t="str">
        <f ca="1">IFERROR(__xludf.DUMMYFUNCTION("index(SPLIT(A11, ""|"", true, false), 0, 4)"),"God")</f>
        <v>God</v>
      </c>
      <c r="G11" s="2">
        <f ca="1">IFERROR(__xludf.DUMMYFUNCTION("index(SPLIT(A11, ""|"", true, false), 0, 5)"),1)</f>
        <v>1</v>
      </c>
      <c r="H11" s="14" t="str">
        <f ca="1">IFERROR(__xludf.DUMMYFUNCTION("index(SPLIT(A11, ""|"", true, false), 0, 6)"),"1338432729884262473")</f>
        <v>1338432729884262473</v>
      </c>
    </row>
    <row r="12" spans="1:27" ht="15.75" customHeight="1" x14ac:dyDescent="0.35">
      <c r="A12" s="2" t="s">
        <v>27</v>
      </c>
      <c r="B12" s="16">
        <f ca="1">IFERROR(__xludf.DUMMYFUNCTION("DATEVALUE(LEFT(index(SPLIT(A12, ""|"", true, false), 0, 1), 10))"),45698)</f>
        <v>45698</v>
      </c>
      <c r="C12" s="2" t="str">
        <f ca="1">IFERROR(__xludf.DUMMYFUNCTION("MID(index(SPLIT(A12, ""|"", true, false), 0, 1), 12, 8)"),"07:53:29")</f>
        <v>07:53:29</v>
      </c>
      <c r="D12" s="2" t="str">
        <f ca="1">IFERROR(__xludf.DUMMYFUNCTION("index(SPLIT(A12, ""|"", true, false), 0, 2)"),"RESyamper")</f>
        <v>RESyamper</v>
      </c>
      <c r="E12" s="14" t="str">
        <f ca="1">IFERROR(__xludf.DUMMYFUNCTION("TEXT(index(SPLIT(SUBSTITUTE(A12, ""|"", ""|'""), ""|"", true, false), 0, 3),""0000000000000000"")"),"1415291873370693")</f>
        <v>1415291873370693</v>
      </c>
      <c r="F12" s="2" t="str">
        <f ca="1">IFERROR(__xludf.DUMMYFUNCTION("index(SPLIT(A12, ""|"", true, false), 0, 4)"),"God")</f>
        <v>God</v>
      </c>
      <c r="G12" s="2">
        <f ca="1">IFERROR(__xludf.DUMMYFUNCTION("index(SPLIT(A12, ""|"", true, false), 0, 5)"),1)</f>
        <v>1</v>
      </c>
      <c r="H12" s="14" t="str">
        <f ca="1">IFERROR(__xludf.DUMMYFUNCTION("index(SPLIT(A12, ""|"", true, false), 0, 6)"),"1338417544318681129")</f>
        <v>1338417544318681129</v>
      </c>
    </row>
    <row r="13" spans="1:27" ht="15.75" customHeight="1" x14ac:dyDescent="0.35">
      <c r="A13" s="2" t="s">
        <v>28</v>
      </c>
      <c r="B13" s="16">
        <f ca="1">IFERROR(__xludf.DUMMYFUNCTION("DATEVALUE(LEFT(index(SPLIT(A13, ""|"", true, false), 0, 1), 10))"),45698)</f>
        <v>45698</v>
      </c>
      <c r="C13" s="2" t="str">
        <f ca="1">IFERROR(__xludf.DUMMYFUNCTION("MID(index(SPLIT(A13, ""|"", true, false), 0, 1), 12, 8)"),"07:38:11")</f>
        <v>07:38:11</v>
      </c>
      <c r="D13" s="2" t="str">
        <f ca="1">IFERROR(__xludf.DUMMYFUNCTION("index(SPLIT(A13, ""|"", true, false), 0, 2)"),"natu")</f>
        <v>natu</v>
      </c>
      <c r="E13" s="14" t="str">
        <f ca="1">IFERROR(__xludf.DUMMYFUNCTION("TEXT(index(SPLIT(SUBSTITUTE(A13, ""|"", ""|'""), ""|"", true, false), 0, 3),""0000000000000000"")"),"3115518881118680")</f>
        <v>3115518881118680</v>
      </c>
      <c r="F13" s="2" t="str">
        <f ca="1">IFERROR(__xludf.DUMMYFUNCTION("index(SPLIT(A13, ""|"", true, false), 0, 4)"),"God")</f>
        <v>God</v>
      </c>
      <c r="G13" s="2">
        <f ca="1">IFERROR(__xludf.DUMMYFUNCTION("index(SPLIT(A13, ""|"", true, false), 0, 5)"),1)</f>
        <v>1</v>
      </c>
      <c r="H13" s="14" t="str">
        <f ca="1">IFERROR(__xludf.DUMMYFUNCTION("index(SPLIT(A13, ""|"", true, false), 0, 6)"),"1338413694836801567")</f>
        <v>1338413694836801567</v>
      </c>
    </row>
    <row r="14" spans="1:27" ht="15.75" customHeight="1" x14ac:dyDescent="0.35">
      <c r="A14" s="2" t="s">
        <v>29</v>
      </c>
      <c r="B14" s="16">
        <f ca="1">IFERROR(__xludf.DUMMYFUNCTION("DATEVALUE(LEFT(index(SPLIT(A14, ""|"", true, false), 0, 1), 10))"),45698)</f>
        <v>45698</v>
      </c>
      <c r="C14" s="2" t="str">
        <f ca="1">IFERROR(__xludf.DUMMYFUNCTION("MID(index(SPLIT(A14, ""|"", true, false), 0, 1), 12, 8)"),"05:52:03")</f>
        <v>05:52:03</v>
      </c>
      <c r="D14" s="2" t="str">
        <f ca="1">IFERROR(__xludf.DUMMYFUNCTION("index(SPLIT(A14, ""|"", true, false), 0, 2)"),"BallGp963")</f>
        <v>BallGp963</v>
      </c>
      <c r="E14" s="14" t="str">
        <f ca="1">IFERROR(__xludf.DUMMYFUNCTION("TEXT(index(SPLIT(SUBSTITUTE(A14, ""|"", ""|'""), ""|"", true, false), 0, 3),""0000000000000000"")"),"2227510949302963")</f>
        <v>2227510949302963</v>
      </c>
      <c r="F14" s="2" t="str">
        <f ca="1">IFERROR(__xludf.DUMMYFUNCTION("index(SPLIT(A14, ""|"", true, false), 0, 4)"),"God")</f>
        <v>God</v>
      </c>
      <c r="G14" s="2">
        <f ca="1">IFERROR(__xludf.DUMMYFUNCTION("index(SPLIT(A14, ""|"", true, false), 0, 5)"),1)</f>
        <v>1</v>
      </c>
      <c r="H14" s="14" t="str">
        <f ca="1">IFERROR(__xludf.DUMMYFUNCTION("index(SPLIT(A14, ""|"", true, false), 0, 6)"),"1338386986934730784")</f>
        <v>1338386986934730784</v>
      </c>
    </row>
    <row r="15" spans="1:27" ht="15.75" customHeight="1" x14ac:dyDescent="0.35">
      <c r="A15" s="2" t="s">
        <v>30</v>
      </c>
      <c r="B15" s="16">
        <f ca="1">IFERROR(__xludf.DUMMYFUNCTION("DATEVALUE(LEFT(index(SPLIT(A15, ""|"", true, false), 0, 1), 10))"),45698)</f>
        <v>45698</v>
      </c>
      <c r="C15" s="2" t="str">
        <f ca="1">IFERROR(__xludf.DUMMYFUNCTION("MID(index(SPLIT(A15, ""|"", true, false), 0, 1), 12, 8)"),"05:37:40")</f>
        <v>05:37:40</v>
      </c>
      <c r="D15" s="2" t="str">
        <f ca="1">IFERROR(__xludf.DUMMYFUNCTION("index(SPLIT(A15, ""|"", true, false), 0, 2)"),"BallGp555")</f>
        <v>BallGp555</v>
      </c>
      <c r="E15" s="14" t="str">
        <f ca="1">IFERROR(__xludf.DUMMYFUNCTION("TEXT(index(SPLIT(SUBSTITUTE(A15, ""|"", ""|'""), ""|"", true, false), 0, 3),""0000000000000000"")"),"8437291096909378")</f>
        <v>8437291096909378</v>
      </c>
      <c r="F15" s="2" t="str">
        <f ca="1">IFERROR(__xludf.DUMMYFUNCTION("index(SPLIT(A15, ""|"", true, false), 0, 4)"),"God")</f>
        <v>God</v>
      </c>
      <c r="G15" s="2">
        <f ca="1">IFERROR(__xludf.DUMMYFUNCTION("index(SPLIT(A15, ""|"", true, false), 0, 5)"),1)</f>
        <v>1</v>
      </c>
      <c r="H15" s="14" t="str">
        <f ca="1">IFERROR(__xludf.DUMMYFUNCTION("index(SPLIT(A15, ""|"", true, false), 0, 6)"),"1338383364629069856")</f>
        <v>1338383364629069856</v>
      </c>
    </row>
    <row r="16" spans="1:27" ht="15.75" customHeight="1" x14ac:dyDescent="0.35">
      <c r="A16" s="2" t="s">
        <v>31</v>
      </c>
      <c r="B16" s="16">
        <f ca="1">IFERROR(__xludf.DUMMYFUNCTION("DATEVALUE(LEFT(index(SPLIT(A16, ""|"", true, false), 0, 1), 10))"),45698)</f>
        <v>45698</v>
      </c>
      <c r="C16" s="2" t="str">
        <f ca="1">IFERROR(__xludf.DUMMYFUNCTION("MID(index(SPLIT(A16, ""|"", true, false), 0, 1), 12, 8)"),"05:13:32")</f>
        <v>05:13:32</v>
      </c>
      <c r="D16" s="2" t="str">
        <f ca="1">IFERROR(__xludf.DUMMYFUNCTION("index(SPLIT(A16, ""|"", true, false), 0, 2)"),"BallGp169")</f>
        <v>BallGp169</v>
      </c>
      <c r="E16" s="14" t="str">
        <f ca="1">IFERROR(__xludf.DUMMYFUNCTION("TEXT(index(SPLIT(SUBSTITUTE(A16, ""|"", ""|'""), ""|"", true, false), 0, 3),""0000000000000000"")"),"7214718603861436")</f>
        <v>7214718603861436</v>
      </c>
      <c r="F16" s="2" t="str">
        <f ca="1">IFERROR(__xludf.DUMMYFUNCTION("index(SPLIT(A16, ""|"", true, false), 0, 4)"),"God")</f>
        <v>God</v>
      </c>
      <c r="G16" s="2">
        <f ca="1">IFERROR(__xludf.DUMMYFUNCTION("index(SPLIT(A16, ""|"", true, false), 0, 5)"),1)</f>
        <v>1</v>
      </c>
      <c r="H16" s="14" t="str">
        <f ca="1">IFERROR(__xludf.DUMMYFUNCTION("index(SPLIT(A16, ""|"", true, false), 0, 6)"),"1338377294925926420")</f>
        <v>1338377294925926420</v>
      </c>
    </row>
    <row r="17" spans="1:8" ht="15.75" customHeight="1" x14ac:dyDescent="0.35">
      <c r="A17" s="2" t="s">
        <v>32</v>
      </c>
      <c r="B17" s="16">
        <f ca="1">IFERROR(__xludf.DUMMYFUNCTION("DATEVALUE(LEFT(index(SPLIT(A17, ""|"", true, false), 0, 1), 10))"),45698)</f>
        <v>45698</v>
      </c>
      <c r="C17" s="2" t="str">
        <f ca="1">IFERROR(__xludf.DUMMYFUNCTION("MID(index(SPLIT(A17, ""|"", true, false), 0, 1), 12, 8)"),"04:19:16")</f>
        <v>04:19:16</v>
      </c>
      <c r="D17" s="2" t="str">
        <f ca="1">IFERROR(__xludf.DUMMYFUNCTION("index(SPLIT(A17, ""|"", true, false), 0, 2)"),"FantoGP497")</f>
        <v>FantoGP497</v>
      </c>
      <c r="E17" s="14" t="str">
        <f ca="1">IFERROR(__xludf.DUMMYFUNCTION("TEXT(index(SPLIT(SUBSTITUTE(A17, ""|"", ""|'""), ""|"", true, false), 0, 3),""0000000000000000"")"),"9803062802326892")</f>
        <v>9803062802326892</v>
      </c>
      <c r="F17" s="2" t="str">
        <f ca="1">IFERROR(__xludf.DUMMYFUNCTION("index(SPLIT(A17, ""|"", true, false), 0, 4)"),"God")</f>
        <v>God</v>
      </c>
      <c r="G17" s="2">
        <f ca="1">IFERROR(__xludf.DUMMYFUNCTION("index(SPLIT(A17, ""|"", true, false), 0, 5)"),2)</f>
        <v>2</v>
      </c>
      <c r="H17" s="14" t="str">
        <f ca="1">IFERROR(__xludf.DUMMYFUNCTION("index(SPLIT(A17, ""|"", true, false), 0, 6)"),"1338363638133559377")</f>
        <v>1338363638133559377</v>
      </c>
    </row>
    <row r="18" spans="1:8" ht="15.75" customHeight="1" x14ac:dyDescent="0.35">
      <c r="A18" s="2" t="s">
        <v>33</v>
      </c>
      <c r="B18" s="16">
        <f ca="1">IFERROR(__xludf.DUMMYFUNCTION("DATEVALUE(LEFT(index(SPLIT(A18, ""|"", true, false), 0, 1), 10))"),45698)</f>
        <v>45698</v>
      </c>
      <c r="C18" s="2" t="str">
        <f ca="1">IFERROR(__xludf.DUMMYFUNCTION("MID(index(SPLIT(A18, ""|"", true, false), 0, 1), 12, 8)"),"03:36:02")</f>
        <v>03:36:02</v>
      </c>
      <c r="D18" s="2" t="str">
        <f ca="1">IFERROR(__xludf.DUMMYFUNCTION("index(SPLIT(A18, ""|"", true, false), 0, 2)"),"BallGp198")</f>
        <v>BallGp198</v>
      </c>
      <c r="E18" s="14" t="str">
        <f ca="1">IFERROR(__xludf.DUMMYFUNCTION("TEXT(index(SPLIT(SUBSTITUTE(A18, ""|"", ""|'""), ""|"", true, false), 0, 3),""0000000000000000"")"),"3823397551881318")</f>
        <v>3823397551881318</v>
      </c>
      <c r="F18" s="2" t="str">
        <f ca="1">IFERROR(__xludf.DUMMYFUNCTION("index(SPLIT(A18, ""|"", true, false), 0, 4)"),"God")</f>
        <v>God</v>
      </c>
      <c r="G18" s="2">
        <f ca="1">IFERROR(__xludf.DUMMYFUNCTION("index(SPLIT(A18, ""|"", true, false), 0, 5)"),1)</f>
        <v>1</v>
      </c>
      <c r="H18" s="14" t="str">
        <f ca="1">IFERROR(__xludf.DUMMYFUNCTION("index(SPLIT(A18, ""|"", true, false), 0, 6)"),"1338352755311513671")</f>
        <v>1338352755311513671</v>
      </c>
    </row>
    <row r="19" spans="1:8" ht="15.75" customHeight="1" x14ac:dyDescent="0.35">
      <c r="A19" s="2" t="s">
        <v>34</v>
      </c>
      <c r="B19" s="16">
        <f ca="1">IFERROR(__xludf.DUMMYFUNCTION("DATEVALUE(LEFT(index(SPLIT(A19, ""|"", true, false), 0, 1), 10))"),45698)</f>
        <v>45698</v>
      </c>
      <c r="C19" s="2" t="str">
        <f ca="1">IFERROR(__xludf.DUMMYFUNCTION("MID(index(SPLIT(A19, ""|"", true, false), 0, 1), 12, 8)"),"03:32:48")</f>
        <v>03:32:48</v>
      </c>
      <c r="D19" s="2" t="str">
        <f ca="1">IFERROR(__xludf.DUMMYFUNCTION("index(SPLIT(A19, ""|"", true, false), 0, 2)"),"FantoGP665")</f>
        <v>FantoGP665</v>
      </c>
      <c r="E19" s="14" t="str">
        <f ca="1">IFERROR(__xludf.DUMMYFUNCTION("TEXT(index(SPLIT(SUBSTITUTE(A19, ""|"", ""|'""), ""|"", true, false), 0, 3),""0000000000000000"")"),"2751877456498516")</f>
        <v>2751877456498516</v>
      </c>
      <c r="F19" s="2" t="str">
        <f ca="1">IFERROR(__xludf.DUMMYFUNCTION("index(SPLIT(A19, ""|"", true, false), 0, 4)"),"God")</f>
        <v>God</v>
      </c>
      <c r="G19" s="2">
        <f ca="1">IFERROR(__xludf.DUMMYFUNCTION("index(SPLIT(A19, ""|"", true, false), 0, 5)"),1)</f>
        <v>1</v>
      </c>
      <c r="H19" s="14" t="str">
        <f ca="1">IFERROR(__xludf.DUMMYFUNCTION("index(SPLIT(A19, ""|"", true, false), 0, 6)"),"1338351942077775875")</f>
        <v>1338351942077775875</v>
      </c>
    </row>
    <row r="20" spans="1:8" ht="15.75" customHeight="1" x14ac:dyDescent="0.35">
      <c r="A20" s="2" t="s">
        <v>35</v>
      </c>
      <c r="B20" s="16">
        <f ca="1">IFERROR(__xludf.DUMMYFUNCTION("DATEVALUE(LEFT(index(SPLIT(A20, ""|"", true, false), 0, 1), 10))"),45698)</f>
        <v>45698</v>
      </c>
      <c r="C20" s="2" t="str">
        <f ca="1">IFERROR(__xludf.DUMMYFUNCTION("MID(index(SPLIT(A20, ""|"", true, false), 0, 1), 12, 8)"),"02:38:54")</f>
        <v>02:38:54</v>
      </c>
      <c r="D20" s="2" t="str">
        <f ca="1">IFERROR(__xludf.DUMMYFUNCTION("index(SPLIT(A20, ""|"", true, false), 0, 2)"),"zzoshawott")</f>
        <v>zzoshawott</v>
      </c>
      <c r="E20" s="14" t="str">
        <f ca="1">IFERROR(__xludf.DUMMYFUNCTION("TEXT(index(SPLIT(SUBSTITUTE(A20, ""|"", ""|'""), ""|"", true, false), 0, 3),""0000000000000000"")"),"6080806707957951")</f>
        <v>6080806707957951</v>
      </c>
      <c r="F20" s="2" t="str">
        <f ca="1">IFERROR(__xludf.DUMMYFUNCTION("index(SPLIT(A20, ""|"", true, false), 0, 4)"),"invalid")</f>
        <v>invalid</v>
      </c>
      <c r="G20" s="2">
        <f ca="1">IFERROR(__xludf.DUMMYFUNCTION("index(SPLIT(A20, ""|"", true, false), 0, 5)"),1)</f>
        <v>1</v>
      </c>
      <c r="H20" s="14" t="str">
        <f ca="1">IFERROR(__xludf.DUMMYFUNCTION("index(SPLIT(A20, ""|"", true, false), 0, 6)"),"1338338377770078239")</f>
        <v>1338338377770078239</v>
      </c>
    </row>
    <row r="21" spans="1:8" ht="15.75" customHeight="1" x14ac:dyDescent="0.35">
      <c r="A21" s="2" t="s">
        <v>36</v>
      </c>
      <c r="B21" s="16">
        <f ca="1">IFERROR(__xludf.DUMMYFUNCTION("DATEVALUE(LEFT(index(SPLIT(A21, ""|"", true, false), 0, 1), 10))"),45698)</f>
        <v>45698</v>
      </c>
      <c r="C21" s="2" t="str">
        <f ca="1">IFERROR(__xludf.DUMMYFUNCTION("MID(index(SPLIT(A21, ""|"", true, false), 0, 1), 12, 8)"),"02:09:29")</f>
        <v>02:09:29</v>
      </c>
      <c r="D21" s="2" t="str">
        <f ca="1">IFERROR(__xludf.DUMMYFUNCTION("index(SPLIT(A21, ""|"", true, false), 0, 2)"),"REShonchkrow")</f>
        <v>REShonchkrow</v>
      </c>
      <c r="E21" s="14" t="str">
        <f ca="1">IFERROR(__xludf.DUMMYFUNCTION("TEXT(index(SPLIT(SUBSTITUTE(A21, ""|"", ""|'""), ""|"", true, false), 0, 3),""0000000000000000"")"),"2834069618896086")</f>
        <v>2834069618896086</v>
      </c>
      <c r="F21" s="2" t="str">
        <f ca="1">IFERROR(__xludf.DUMMYFUNCTION("index(SPLIT(A21, ""|"", true, false), 0, 4)"),"God")</f>
        <v>God</v>
      </c>
      <c r="G21" s="2">
        <f ca="1">IFERROR(__xludf.DUMMYFUNCTION("index(SPLIT(A21, ""|"", true, false), 0, 5)"),3)</f>
        <v>3</v>
      </c>
      <c r="H21" s="14" t="str">
        <f ca="1">IFERROR(__xludf.DUMMYFUNCTION("index(SPLIT(A21, ""|"", true, false), 0, 6)"),"1338330977239306303")</f>
        <v>1338330977239306303</v>
      </c>
    </row>
    <row r="22" spans="1:8" ht="15.75" customHeight="1" x14ac:dyDescent="0.35">
      <c r="A22" s="2" t="s">
        <v>37</v>
      </c>
      <c r="B22" s="16">
        <f ca="1">IFERROR(__xludf.DUMMYFUNCTION("DATEVALUE(LEFT(index(SPLIT(A22, ""|"", true, false), 0, 1), 10))"),45698)</f>
        <v>45698</v>
      </c>
      <c r="C22" s="2" t="str">
        <f ca="1">IFERROR(__xludf.DUMMYFUNCTION("MID(index(SPLIT(A22, ""|"", true, false), 0, 1), 12, 8)"),"01:56:29")</f>
        <v>01:56:29</v>
      </c>
      <c r="D22" s="2" t="str">
        <f ca="1">IFERROR(__xludf.DUMMYFUNCTION("index(SPLIT(A22, ""|"", true, false), 0, 2)"),"FantoGP955")</f>
        <v>FantoGP955</v>
      </c>
      <c r="E22" s="14" t="str">
        <f ca="1">IFERROR(__xludf.DUMMYFUNCTION("TEXT(index(SPLIT(SUBSTITUTE(A22, ""|"", ""|'""), ""|"", true, false), 0, 3),""0000000000000000"")"),"2930154293719066")</f>
        <v>2930154293719066</v>
      </c>
      <c r="F22" s="2" t="str">
        <f ca="1">IFERROR(__xludf.DUMMYFUNCTION("index(SPLIT(A22, ""|"", true, false), 0, 4)"),"God")</f>
        <v>God</v>
      </c>
      <c r="G22" s="2">
        <f ca="1">IFERROR(__xludf.DUMMYFUNCTION("index(SPLIT(A22, ""|"", true, false), 0, 5)"),2)</f>
        <v>2</v>
      </c>
      <c r="H22" s="14" t="str">
        <f ca="1">IFERROR(__xludf.DUMMYFUNCTION("index(SPLIT(A22, ""|"", true, false), 0, 6)"),"1338327704638062643")</f>
        <v>1338327704638062643</v>
      </c>
    </row>
    <row r="23" spans="1:8" ht="15.75" customHeight="1" x14ac:dyDescent="0.35">
      <c r="A23" s="2" t="s">
        <v>38</v>
      </c>
      <c r="B23" s="16">
        <f ca="1">IFERROR(__xludf.DUMMYFUNCTION("DATEVALUE(LEFT(index(SPLIT(A23, ""|"", true, false), 0, 1), 10))"),45698)</f>
        <v>45698</v>
      </c>
      <c r="C23" s="2" t="str">
        <f ca="1">IFERROR(__xludf.DUMMYFUNCTION("MID(index(SPLIT(A23, ""|"", true, false), 0, 1), 12, 8)"),"01:52:13")</f>
        <v>01:52:13</v>
      </c>
      <c r="D23" s="2" t="str">
        <f ca="1">IFERROR(__xludf.DUMMYFUNCTION("index(SPLIT(A23, ""|"", true, false), 0, 2)"),"BallGp791")</f>
        <v>BallGp791</v>
      </c>
      <c r="E23" s="14" t="str">
        <f ca="1">IFERROR(__xludf.DUMMYFUNCTION("TEXT(index(SPLIT(SUBSTITUTE(A23, ""|"", ""|'""), ""|"", true, false), 0, 3),""0000000000000000"")"),"6008991334783743")</f>
        <v>6008991334783743</v>
      </c>
      <c r="F23" s="2" t="str">
        <f ca="1">IFERROR(__xludf.DUMMYFUNCTION("index(SPLIT(A23, ""|"", true, false), 0, 4)"),"God")</f>
        <v>God</v>
      </c>
      <c r="G23" s="2">
        <f ca="1">IFERROR(__xludf.DUMMYFUNCTION("index(SPLIT(A23, ""|"", true, false), 0, 5)"),2)</f>
        <v>2</v>
      </c>
      <c r="H23" s="14" t="str">
        <f ca="1">IFERROR(__xludf.DUMMYFUNCTION("index(SPLIT(A23, ""|"", true, false), 0, 6)"),"1338326627926413313")</f>
        <v>1338326627926413313</v>
      </c>
    </row>
    <row r="24" spans="1:8" ht="15.75" customHeight="1" x14ac:dyDescent="0.35">
      <c r="A24" s="2" t="s">
        <v>39</v>
      </c>
      <c r="B24" s="16">
        <f ca="1">IFERROR(__xludf.DUMMYFUNCTION("DATEVALUE(LEFT(index(SPLIT(A24, ""|"", true, false), 0, 1), 10))"),45698)</f>
        <v>45698</v>
      </c>
      <c r="C24" s="2" t="str">
        <f ca="1">IFERROR(__xludf.DUMMYFUNCTION("MID(index(SPLIT(A24, ""|"", true, false), 0, 1), 12, 8)"),"00:10:52")</f>
        <v>00:10:52</v>
      </c>
      <c r="D24" s="2" t="str">
        <f ca="1">IFERROR(__xludf.DUMMYFUNCTION("index(SPLIT(A24, ""|"", true, false), 0, 2)"),"FantoGP289")</f>
        <v>FantoGP289</v>
      </c>
      <c r="E24" s="14" t="str">
        <f ca="1">IFERROR(__xludf.DUMMYFUNCTION("TEXT(index(SPLIT(SUBSTITUTE(A24, ""|"", ""|'""), ""|"", true, false), 0, 3),""0000000000000000"")"),"6891166475206415")</f>
        <v>6891166475206415</v>
      </c>
      <c r="F24" s="2" t="str">
        <f ca="1">IFERROR(__xludf.DUMMYFUNCTION("index(SPLIT(A24, ""|"", true, false), 0, 4)"),"invalid")</f>
        <v>invalid</v>
      </c>
      <c r="G24" s="2">
        <f ca="1">IFERROR(__xludf.DUMMYFUNCTION("index(SPLIT(A24, ""|"", true, false), 0, 5)"),1)</f>
        <v>1</v>
      </c>
      <c r="H24" s="14" t="str">
        <f ca="1">IFERROR(__xludf.DUMMYFUNCTION("index(SPLIT(A24, ""|"", true, false), 0, 6)"),"1338301126490980352")</f>
        <v>1338301126490980352</v>
      </c>
    </row>
    <row r="25" spans="1:8" ht="15.75" customHeight="1" x14ac:dyDescent="0.35">
      <c r="A25" s="2" t="s">
        <v>40</v>
      </c>
      <c r="B25" s="16">
        <f ca="1">IFERROR(__xludf.DUMMYFUNCTION("DATEVALUE(LEFT(index(SPLIT(A25, ""|"", true, false), 0, 1), 10))"),45697)</f>
        <v>45697</v>
      </c>
      <c r="C25" s="2" t="str">
        <f ca="1">IFERROR(__xludf.DUMMYFUNCTION("MID(index(SPLIT(A25, ""|"", true, false), 0, 1), 12, 8)"),"23:12:11")</f>
        <v>23:12:11</v>
      </c>
      <c r="D25" s="2" t="str">
        <f ca="1">IFERROR(__xludf.DUMMYFUNCTION("index(SPLIT(A25, ""|"", true, false), 0, 2)"),"KhasGP14")</f>
        <v>KhasGP14</v>
      </c>
      <c r="E25" s="14" t="str">
        <f ca="1">IFERROR(__xludf.DUMMYFUNCTION("TEXT(index(SPLIT(SUBSTITUTE(A25, ""|"", ""|'""), ""|"", true, false), 0, 3),""0000000000000000"")"),"2413035949626631")</f>
        <v>2413035949626631</v>
      </c>
      <c r="F25" s="2" t="str">
        <f ca="1">IFERROR(__xludf.DUMMYFUNCTION("index(SPLIT(A25, ""|"", true, false), 0, 4)"),"invalid")</f>
        <v>invalid</v>
      </c>
      <c r="G25" s="2">
        <f ca="1">IFERROR(__xludf.DUMMYFUNCTION("index(SPLIT(A25, ""|"", true, false), 0, 5)"),3)</f>
        <v>3</v>
      </c>
      <c r="H25" s="14" t="str">
        <f ca="1">IFERROR(__xludf.DUMMYFUNCTION("index(SPLIT(A25, ""|"", true, false), 0, 6)"),"1338286357860057128")</f>
        <v>1338286357860057128</v>
      </c>
    </row>
    <row r="26" spans="1:8" ht="15" x14ac:dyDescent="0.35">
      <c r="A26" s="2" t="s">
        <v>41</v>
      </c>
      <c r="B26" s="16">
        <f ca="1">IFERROR(__xludf.DUMMYFUNCTION("DATEVALUE(LEFT(index(SPLIT(A26, ""|"", true, false), 0, 1), 10))"),45697)</f>
        <v>45697</v>
      </c>
      <c r="C26" s="2" t="str">
        <f ca="1">IFERROR(__xludf.DUMMYFUNCTION("MID(index(SPLIT(A26, ""|"", true, false), 0, 1), 12, 8)"),"22:28:35")</f>
        <v>22:28:35</v>
      </c>
      <c r="D26" s="2" t="str">
        <f ca="1">IFERROR(__xludf.DUMMYFUNCTION("index(SPLIT(A26, ""|"", true, false), 0, 2)"),"KhasGP22")</f>
        <v>KhasGP22</v>
      </c>
      <c r="E26" s="14" t="str">
        <f ca="1">IFERROR(__xludf.DUMMYFUNCTION("TEXT(index(SPLIT(SUBSTITUTE(A26, ""|"", ""|'""), ""|"", true, false), 0, 3),""0000000000000000"")"),"1147382825149686")</f>
        <v>1147382825149686</v>
      </c>
      <c r="F26" s="2" t="str">
        <f ca="1">IFERROR(__xludf.DUMMYFUNCTION("index(SPLIT(A26, ""|"", true, false), 0, 4)"),"God")</f>
        <v>God</v>
      </c>
      <c r="G26" s="2">
        <f ca="1">IFERROR(__xludf.DUMMYFUNCTION("index(SPLIT(A26, ""|"", true, false), 0, 5)"),2)</f>
        <v>2</v>
      </c>
      <c r="H26" s="14" t="str">
        <f ca="1">IFERROR(__xludf.DUMMYFUNCTION("index(SPLIT(A26, ""|"", true, false), 0, 6)"),"1338275382465531966")</f>
        <v>1338275382465531966</v>
      </c>
    </row>
    <row r="27" spans="1:8" ht="15" x14ac:dyDescent="0.35">
      <c r="A27" s="2" t="s">
        <v>42</v>
      </c>
      <c r="B27" s="16">
        <f ca="1">IFERROR(__xludf.DUMMYFUNCTION("DATEVALUE(LEFT(index(SPLIT(A27, ""|"", true, false), 0, 1), 10))"),45697)</f>
        <v>45697</v>
      </c>
      <c r="C27" s="2" t="str">
        <f ca="1">IFERROR(__xludf.DUMMYFUNCTION("MID(index(SPLIT(A27, ""|"", true, false), 0, 1), 12, 8)"),"21:50:53")</f>
        <v>21:50:53</v>
      </c>
      <c r="D27" s="2" t="str">
        <f ca="1">IFERROR(__xludf.DUMMYFUNCTION("index(SPLIT(A27, ""|"", true, false), 0, 2)"),"RESroaringmoon")</f>
        <v>RESroaringmoon</v>
      </c>
      <c r="E27" s="14" t="str">
        <f ca="1">IFERROR(__xludf.DUMMYFUNCTION("TEXT(index(SPLIT(SUBSTITUTE(A27, ""|"", ""|'""), ""|"", true, false), 0, 3),""0000000000000000"")"),"8252357784480075")</f>
        <v>8252357784480075</v>
      </c>
      <c r="F27" s="2" t="str">
        <f ca="1">IFERROR(__xludf.DUMMYFUNCTION("index(SPLIT(A27, ""|"", true, false), 0, 4)"),"God")</f>
        <v>God</v>
      </c>
      <c r="G27" s="2">
        <f ca="1">IFERROR(__xludf.DUMMYFUNCTION("index(SPLIT(A27, ""|"", true, false), 0, 5)"),2)</f>
        <v>2</v>
      </c>
      <c r="H27" s="14" t="str">
        <f ca="1">IFERROR(__xludf.DUMMYFUNCTION("index(SPLIT(A27, ""|"", true, false), 0, 6)"),"1338265897986560010")</f>
        <v>1338265897986560010</v>
      </c>
    </row>
    <row r="28" spans="1:8" ht="15" x14ac:dyDescent="0.35">
      <c r="A28" s="2" t="s">
        <v>43</v>
      </c>
      <c r="B28" s="16">
        <f ca="1">IFERROR(__xludf.DUMMYFUNCTION("DATEVALUE(LEFT(index(SPLIT(A28, ""|"", true, false), 0, 1), 10))"),45697)</f>
        <v>45697</v>
      </c>
      <c r="C28" s="2" t="str">
        <f ca="1">IFERROR(__xludf.DUMMYFUNCTION("MID(index(SPLIT(A28, ""|"", true, false), 0, 1), 12, 8)"),"21:18:35")</f>
        <v>21:18:35</v>
      </c>
      <c r="D28" s="2" t="str">
        <f ca="1">IFERROR(__xludf.DUMMYFUNCTION("index(SPLIT(A28, ""|"", true, false), 0, 2)"),"FantoGP219")</f>
        <v>FantoGP219</v>
      </c>
      <c r="E28" s="14" t="str">
        <f ca="1">IFERROR(__xludf.DUMMYFUNCTION("TEXT(index(SPLIT(SUBSTITUTE(A28, ""|"", ""|'""), ""|"", true, false), 0, 3),""0000000000000000"")"),"5103062300178829")</f>
        <v>5103062300178829</v>
      </c>
      <c r="F28" s="2" t="str">
        <f ca="1">IFERROR(__xludf.DUMMYFUNCTION("index(SPLIT(A28, ""|"", true, false), 0, 4)"),"God")</f>
        <v>God</v>
      </c>
      <c r="G28" s="2">
        <f ca="1">IFERROR(__xludf.DUMMYFUNCTION("index(SPLIT(A28, ""|"", true, false), 0, 5)"),2)</f>
        <v>2</v>
      </c>
      <c r="H28" s="14" t="str">
        <f ca="1">IFERROR(__xludf.DUMMYFUNCTION("index(SPLIT(A28, ""|"", true, false), 0, 6)"),"1338257768825618523")</f>
        <v>1338257768825618523</v>
      </c>
    </row>
    <row r="29" spans="1:8" ht="15" x14ac:dyDescent="0.35">
      <c r="A29" s="2" t="s">
        <v>44</v>
      </c>
      <c r="B29" s="16">
        <f ca="1">IFERROR(__xludf.DUMMYFUNCTION("DATEVALUE(LEFT(index(SPLIT(A29, ""|"", true, false), 0, 1), 10))"),45697)</f>
        <v>45697</v>
      </c>
      <c r="C29" s="2" t="str">
        <f ca="1">IFERROR(__xludf.DUMMYFUNCTION("MID(index(SPLIT(A29, ""|"", true, false), 0, 1), 12, 8)"),"19:39:10")</f>
        <v>19:39:10</v>
      </c>
      <c r="D29" s="2" t="str">
        <f ca="1">IFERROR(__xludf.DUMMYFUNCTION("index(SPLIT(A29, ""|"", true, false), 0, 2)"),"F2shuppet")</f>
        <v>F2shuppet</v>
      </c>
      <c r="E29" s="14" t="str">
        <f ca="1">IFERROR(__xludf.DUMMYFUNCTION("TEXT(index(SPLIT(SUBSTITUTE(A29, ""|"", ""|'""), ""|"", true, false), 0, 3),""0000000000000000"")"),"3553170203385490")</f>
        <v>3553170203385490</v>
      </c>
      <c r="F29" s="2" t="str">
        <f ca="1">IFERROR(__xludf.DUMMYFUNCTION("index(SPLIT(A29, ""|"", true, false), 0, 4)"),"God")</f>
        <v>God</v>
      </c>
      <c r="G29" s="2">
        <f ca="1">IFERROR(__xludf.DUMMYFUNCTION("index(SPLIT(A29, ""|"", true, false), 0, 5)"),1)</f>
        <v>1</v>
      </c>
      <c r="H29" s="14" t="str">
        <f ca="1">IFERROR(__xludf.DUMMYFUNCTION("index(SPLIT(A29, ""|"", true, false), 0, 6)"),"1338232750377013359")</f>
        <v>1338232750377013359</v>
      </c>
    </row>
    <row r="30" spans="1:8" ht="15" x14ac:dyDescent="0.35">
      <c r="A30" s="2" t="s">
        <v>45</v>
      </c>
      <c r="B30" s="16">
        <f ca="1">IFERROR(__xludf.DUMMYFUNCTION("DATEVALUE(LEFT(index(SPLIT(A30, ""|"", true, false), 0, 1), 10))"),45697)</f>
        <v>45697</v>
      </c>
      <c r="C30" s="2" t="str">
        <f ca="1">IFERROR(__xludf.DUMMYFUNCTION("MID(index(SPLIT(A30, ""|"", true, false), 0, 1), 12, 8)"),"19:16:40")</f>
        <v>19:16:40</v>
      </c>
      <c r="D30" s="2" t="str">
        <f ca="1">IFERROR(__xludf.DUMMYFUNCTION("index(SPLIT(A30, ""|"", true, false), 0, 2)"),"F2shiinotic")</f>
        <v>F2shiinotic</v>
      </c>
      <c r="E30" s="14" t="str">
        <f ca="1">IFERROR(__xludf.DUMMYFUNCTION("TEXT(index(SPLIT(SUBSTITUTE(A30, ""|"", ""|'""), ""|"", true, false), 0, 3),""0000000000000000"")"),"1614635685442197")</f>
        <v>1614635685442197</v>
      </c>
      <c r="F30" s="2" t="str">
        <f ca="1">IFERROR(__xludf.DUMMYFUNCTION("index(SPLIT(A30, ""|"", true, false), 0, 4)"),"invalid")</f>
        <v>invalid</v>
      </c>
      <c r="G30" s="2">
        <f ca="1">IFERROR(__xludf.DUMMYFUNCTION("index(SPLIT(A30, ""|"", true, false), 0, 5)"),1)</f>
        <v>1</v>
      </c>
      <c r="H30" s="14" t="str">
        <f ca="1">IFERROR(__xludf.DUMMYFUNCTION("index(SPLIT(A30, ""|"", true, false), 0, 6)"),"1338227086862712943")</f>
        <v>1338227086862712943</v>
      </c>
    </row>
    <row r="31" spans="1:8" ht="15" x14ac:dyDescent="0.35">
      <c r="A31" s="2" t="s">
        <v>46</v>
      </c>
      <c r="B31" s="16">
        <f ca="1">IFERROR(__xludf.DUMMYFUNCTION("DATEVALUE(LEFT(index(SPLIT(A31, ""|"", true, false), 0, 1), 10))"),45697)</f>
        <v>45697</v>
      </c>
      <c r="C31" s="2" t="str">
        <f ca="1">IFERROR(__xludf.DUMMYFUNCTION("MID(index(SPLIT(A31, ""|"", true, false), 0, 1), 12, 8)"),"18:38:07")</f>
        <v>18:38:07</v>
      </c>
      <c r="D31" s="2" t="str">
        <f ca="1">IFERROR(__xludf.DUMMYFUNCTION("index(SPLIT(A31, ""|"", true, false), 0, 2)"),"MIrayquaza")</f>
        <v>MIrayquaza</v>
      </c>
      <c r="E31" s="14" t="str">
        <f ca="1">IFERROR(__xludf.DUMMYFUNCTION("TEXT(index(SPLIT(SUBSTITUTE(A31, ""|"", ""|'""), ""|"", true, false), 0, 3),""0000000000000000"")"),"5325279403680978")</f>
        <v>5325279403680978</v>
      </c>
      <c r="F31" s="2" t="str">
        <f ca="1">IFERROR(__xludf.DUMMYFUNCTION("index(SPLIT(A31, ""|"", true, false), 0, 4)"),"God")</f>
        <v>God</v>
      </c>
      <c r="G31" s="2">
        <f ca="1">IFERROR(__xludf.DUMMYFUNCTION("index(SPLIT(A31, ""|"", true, false), 0, 5)"),3)</f>
        <v>3</v>
      </c>
      <c r="H31" s="14" t="str">
        <f ca="1">IFERROR(__xludf.DUMMYFUNCTION("index(SPLIT(A31, ""|"", true, false), 0, 6)"),"1338217384745631867")</f>
        <v>1338217384745631867</v>
      </c>
    </row>
    <row r="32" spans="1:8" ht="15" x14ac:dyDescent="0.35">
      <c r="A32" s="2" t="s">
        <v>47</v>
      </c>
      <c r="B32" s="16">
        <f ca="1">IFERROR(__xludf.DUMMYFUNCTION("DATEVALUE(LEFT(index(SPLIT(A32, ""|"", true, false), 0, 1), 10))"),45697)</f>
        <v>45697</v>
      </c>
      <c r="C32" s="2" t="str">
        <f ca="1">IFERROR(__xludf.DUMMYFUNCTION("MID(index(SPLIT(A32, ""|"", true, false), 0, 1), 12, 8)"),"17:44:40")</f>
        <v>17:44:40</v>
      </c>
      <c r="D32" s="2" t="str">
        <f ca="1">IFERROR(__xludf.DUMMYFUNCTION("index(SPLIT(A32, ""|"", true, false), 0, 2)"),"RESbunnelby")</f>
        <v>RESbunnelby</v>
      </c>
      <c r="E32" s="14" t="str">
        <f ca="1">IFERROR(__xludf.DUMMYFUNCTION("TEXT(index(SPLIT(SUBSTITUTE(A32, ""|"", ""|'""), ""|"", true, false), 0, 3),""0000000000000000"")"),"6246002362121984")</f>
        <v>6246002362121984</v>
      </c>
      <c r="F32" s="2" t="str">
        <f ca="1">IFERROR(__xludf.DUMMYFUNCTION("index(SPLIT(A32, ""|"", true, false), 0, 4)"),"God")</f>
        <v>God</v>
      </c>
      <c r="G32" s="2">
        <f ca="1">IFERROR(__xludf.DUMMYFUNCTION("index(SPLIT(A32, ""|"", true, false), 0, 5)"),1)</f>
        <v>1</v>
      </c>
      <c r="H32" s="14" t="str">
        <f ca="1">IFERROR(__xludf.DUMMYFUNCTION("index(SPLIT(A32, ""|"", true, false), 0, 6)"),"1338203935718248501")</f>
        <v>1338203935718248501</v>
      </c>
    </row>
    <row r="33" spans="1:8" ht="15" x14ac:dyDescent="0.35">
      <c r="A33" s="2" t="s">
        <v>48</v>
      </c>
      <c r="B33" s="16">
        <f ca="1">IFERROR(__xludf.DUMMYFUNCTION("DATEVALUE(LEFT(index(SPLIT(A33, ""|"", true, false), 0, 1), 10))"),45697)</f>
        <v>45697</v>
      </c>
      <c r="C33" s="2" t="str">
        <f ca="1">IFERROR(__xludf.DUMMYFUNCTION("MID(index(SPLIT(A33, ""|"", true, false), 0, 1), 12, 8)"),"17:12:07")</f>
        <v>17:12:07</v>
      </c>
      <c r="D33" s="2" t="str">
        <f ca="1">IFERROR(__xludf.DUMMYFUNCTION("index(SPLIT(A33, ""|"", true, false), 0, 2)"),"RESslaking")</f>
        <v>RESslaking</v>
      </c>
      <c r="E33" s="14" t="str">
        <f ca="1">IFERROR(__xludf.DUMMYFUNCTION("TEXT(index(SPLIT(SUBSTITUTE(A33, ""|"", ""|'""), ""|"", true, false), 0, 3),""0000000000000000"")"),"3800019440383703")</f>
        <v>3800019440383703</v>
      </c>
      <c r="F33" s="2" t="str">
        <f ca="1">IFERROR(__xludf.DUMMYFUNCTION("index(SPLIT(A33, ""|"", true, false), 0, 4)"),"God")</f>
        <v>God</v>
      </c>
      <c r="G33" s="2">
        <f ca="1">IFERROR(__xludf.DUMMYFUNCTION("index(SPLIT(A33, ""|"", true, false), 0, 5)"),3)</f>
        <v>3</v>
      </c>
      <c r="H33" s="14" t="str">
        <f ca="1">IFERROR(__xludf.DUMMYFUNCTION("index(SPLIT(A33, ""|"", true, false), 0, 6)"),"1338195741000073226")</f>
        <v>1338195741000073226</v>
      </c>
    </row>
    <row r="34" spans="1:8" ht="15" x14ac:dyDescent="0.35">
      <c r="A34" s="2" t="s">
        <v>49</v>
      </c>
      <c r="B34" s="16">
        <f ca="1">IFERROR(__xludf.DUMMYFUNCTION("DATEVALUE(LEFT(index(SPLIT(A34, ""|"", true, false), 0, 1), 10))"),45697)</f>
        <v>45697</v>
      </c>
      <c r="C34" s="2" t="str">
        <f ca="1">IFERROR(__xludf.DUMMYFUNCTION("MID(index(SPLIT(A34, ""|"", true, false), 0, 1), 12, 8)"),"15:35:39")</f>
        <v>15:35:39</v>
      </c>
      <c r="D34" s="2" t="str">
        <f ca="1">IFERROR(__xludf.DUMMYFUNCTION("index(SPLIT(A34, ""|"", true, false), 0, 2)"),"F2wimpod")</f>
        <v>F2wimpod</v>
      </c>
      <c r="E34" s="14" t="str">
        <f ca="1">IFERROR(__xludf.DUMMYFUNCTION("TEXT(index(SPLIT(SUBSTITUTE(A34, ""|"", ""|'""), ""|"", true, false), 0, 3),""0000000000000000"")"),"7309306163655354")</f>
        <v>7309306163655354</v>
      </c>
      <c r="F34" s="2" t="str">
        <f ca="1">IFERROR(__xludf.DUMMYFUNCTION("index(SPLIT(A34, ""|"", true, false), 0, 4)"),"God")</f>
        <v>God</v>
      </c>
      <c r="G34" s="2">
        <f ca="1">IFERROR(__xludf.DUMMYFUNCTION("index(SPLIT(A34, ""|"", true, false), 0, 5)"),3)</f>
        <v>3</v>
      </c>
      <c r="H34" s="14" t="str">
        <f ca="1">IFERROR(__xludf.DUMMYFUNCTION("index(SPLIT(A34, ""|"", true, false), 0, 6)"),"1338171467501797447")</f>
        <v>1338171467501797447</v>
      </c>
    </row>
    <row r="35" spans="1:8" ht="15" x14ac:dyDescent="0.35">
      <c r="A35" s="2" t="s">
        <v>50</v>
      </c>
      <c r="B35" s="16">
        <f ca="1">IFERROR(__xludf.DUMMYFUNCTION("DATEVALUE(LEFT(index(SPLIT(A35, ""|"", true, false), 0, 1), 10))"),45697)</f>
        <v>45697</v>
      </c>
      <c r="C35" s="2" t="str">
        <f ca="1">IFERROR(__xludf.DUMMYFUNCTION("MID(index(SPLIT(A35, ""|"", true, false), 0, 1), 12, 8)"),"14:08:03")</f>
        <v>14:08:03</v>
      </c>
      <c r="D35" s="2" t="str">
        <f ca="1">IFERROR(__xludf.DUMMYFUNCTION("index(SPLIT(A35, ""|"", true, false), 0, 2)"),"FantoGP699")</f>
        <v>FantoGP699</v>
      </c>
      <c r="E35" s="14" t="str">
        <f ca="1">IFERROR(__xludf.DUMMYFUNCTION("TEXT(index(SPLIT(SUBSTITUTE(A35, ""|"", ""|'""), ""|"", true, false), 0, 3),""0000000000000000"")"),"6616230395502902")</f>
        <v>6616230395502902</v>
      </c>
      <c r="F35" s="2" t="str">
        <f ca="1">IFERROR(__xludf.DUMMYFUNCTION("index(SPLIT(A35, ""|"", true, false), 0, 4)"),"God")</f>
        <v>God</v>
      </c>
      <c r="G35" s="2">
        <f ca="1">IFERROR(__xludf.DUMMYFUNCTION("index(SPLIT(A35, ""|"", true, false), 0, 5)"),1)</f>
        <v>1</v>
      </c>
      <c r="H35" s="14" t="str">
        <f ca="1">IFERROR(__xludf.DUMMYFUNCTION("index(SPLIT(A35, ""|"", true, false), 0, 6)"),"1338149422244040714")</f>
        <v>1338149422244040714</v>
      </c>
    </row>
    <row r="36" spans="1:8" ht="15" x14ac:dyDescent="0.35">
      <c r="A36" s="2" t="s">
        <v>51</v>
      </c>
      <c r="B36" s="16">
        <f ca="1">IFERROR(__xludf.DUMMYFUNCTION("DATEVALUE(LEFT(index(SPLIT(A36, ""|"", true, false), 0, 1), 10))"),45697)</f>
        <v>45697</v>
      </c>
      <c r="C36" s="2" t="str">
        <f ca="1">IFERROR(__xludf.DUMMYFUNCTION("MID(index(SPLIT(A36, ""|"", true, false), 0, 1), 12, 8)"),"13:24:57")</f>
        <v>13:24:57</v>
      </c>
      <c r="D36" s="2" t="str">
        <f ca="1">IFERROR(__xludf.DUMMYFUNCTION("index(SPLIT(A36, ""|"", true, false), 0, 2)"),"FantoGP015")</f>
        <v>FantoGP015</v>
      </c>
      <c r="E36" s="14" t="str">
        <f ca="1">IFERROR(__xludf.DUMMYFUNCTION("TEXT(index(SPLIT(SUBSTITUTE(A36, ""|"", ""|'""), ""|"", true, false), 0, 3),""0000000000000000"")"),"5739977839103933")</f>
        <v>5739977839103933</v>
      </c>
      <c r="F36" s="2" t="str">
        <f ca="1">IFERROR(__xludf.DUMMYFUNCTION("index(SPLIT(A36, ""|"", true, false), 0, 4)"),"God")</f>
        <v>God</v>
      </c>
      <c r="G36" s="2">
        <f ca="1">IFERROR(__xludf.DUMMYFUNCTION("index(SPLIT(A36, ""|"", true, false), 0, 5)"),2)</f>
        <v>2</v>
      </c>
      <c r="H36" s="14" t="str">
        <f ca="1">IFERROR(__xludf.DUMMYFUNCTION("index(SPLIT(A36, ""|"", true, false), 0, 6)"),"1338138576012967936")</f>
        <v>1338138576012967936</v>
      </c>
    </row>
    <row r="37" spans="1:8" ht="15" x14ac:dyDescent="0.35">
      <c r="A37" s="2" t="s">
        <v>52</v>
      </c>
      <c r="B37" s="16">
        <f ca="1">IFERROR(__xludf.DUMMYFUNCTION("DATEVALUE(LEFT(index(SPLIT(A37, ""|"", true, false), 0, 1), 10))"),45697)</f>
        <v>45697</v>
      </c>
      <c r="C37" s="2" t="str">
        <f ca="1">IFERROR(__xludf.DUMMYFUNCTION("MID(index(SPLIT(A37, ""|"", true, false), 0, 1), 12, 8)"),"12:35:10")</f>
        <v>12:35:10</v>
      </c>
      <c r="D37" s="2" t="str">
        <f ca="1">IFERROR(__xludf.DUMMYFUNCTION("index(SPLIT(A37, ""|"", true, false), 0, 2)"),"L1diglett")</f>
        <v>L1diglett</v>
      </c>
      <c r="E37" s="14" t="str">
        <f ca="1">IFERROR(__xludf.DUMMYFUNCTION("TEXT(index(SPLIT(SUBSTITUTE(A37, ""|"", ""|'""), ""|"", true, false), 0, 3),""0000000000000000"")"),"1370809552158045")</f>
        <v>1370809552158045</v>
      </c>
      <c r="F37" s="2" t="str">
        <f ca="1">IFERROR(__xludf.DUMMYFUNCTION("index(SPLIT(A37, ""|"", true, false), 0, 4)"),"invalid")</f>
        <v>invalid</v>
      </c>
      <c r="G37" s="2">
        <f ca="1">IFERROR(__xludf.DUMMYFUNCTION("index(SPLIT(A37, ""|"", true, false), 0, 5)"),2)</f>
        <v>2</v>
      </c>
      <c r="H37" s="14" t="str">
        <f ca="1">IFERROR(__xludf.DUMMYFUNCTION("index(SPLIT(A37, ""|"", true, false), 0, 6)"),"1338126046733537280")</f>
        <v>1338126046733537280</v>
      </c>
    </row>
    <row r="38" spans="1:8" ht="15" x14ac:dyDescent="0.35">
      <c r="A38" s="2" t="s">
        <v>53</v>
      </c>
      <c r="B38" s="16">
        <f ca="1">IFERROR(__xludf.DUMMYFUNCTION("DATEVALUE(LEFT(index(SPLIT(A38, ""|"", true, false), 0, 1), 10))"),45697)</f>
        <v>45697</v>
      </c>
      <c r="C38" s="2" t="str">
        <f ca="1">IFERROR(__xludf.DUMMYFUNCTION("MID(index(SPLIT(A38, ""|"", true, false), 0, 1), 12, 8)"),"10:29:52")</f>
        <v>10:29:52</v>
      </c>
      <c r="D38" s="2" t="str">
        <f ca="1">IFERROR(__xludf.DUMMYFUNCTION("index(SPLIT(A38, ""|"", true, false), 0, 2)"),"FantoGP674")</f>
        <v>FantoGP674</v>
      </c>
      <c r="E38" s="14" t="str">
        <f ca="1">IFERROR(__xludf.DUMMYFUNCTION("TEXT(index(SPLIT(SUBSTITUTE(A38, ""|"", ""|'""), ""|"", true, false), 0, 3),""0000000000000000"")"),"4305529200905203")</f>
        <v>4305529200905203</v>
      </c>
      <c r="F38" s="2" t="str">
        <f ca="1">IFERROR(__xludf.DUMMYFUNCTION("index(SPLIT(A38, ""|"", true, false), 0, 4)"),"God")</f>
        <v>God</v>
      </c>
      <c r="G38" s="2">
        <f ca="1">IFERROR(__xludf.DUMMYFUNCTION("index(SPLIT(A38, ""|"", true, false), 0, 5)"),1)</f>
        <v>1</v>
      </c>
      <c r="H38" s="14" t="str">
        <f ca="1">IFERROR(__xludf.DUMMYFUNCTION("index(SPLIT(A38, ""|"", true, false), 0, 6)"),"1338094514182815776")</f>
        <v>1338094514182815776</v>
      </c>
    </row>
    <row r="39" spans="1:8" ht="15" x14ac:dyDescent="0.35">
      <c r="A39" s="2" t="s">
        <v>54</v>
      </c>
      <c r="B39" s="16">
        <f ca="1">IFERROR(__xludf.DUMMYFUNCTION("DATEVALUE(LEFT(index(SPLIT(A39, ""|"", true, false), 0, 1), 10))"),45697)</f>
        <v>45697</v>
      </c>
      <c r="C39" s="2" t="str">
        <f ca="1">IFERROR(__xludf.DUMMYFUNCTION("MID(index(SPLIT(A39, ""|"", true, false), 0, 1), 12, 8)"),"08:23:21")</f>
        <v>08:23:21</v>
      </c>
      <c r="D39" s="2" t="str">
        <f ca="1">IFERROR(__xludf.DUMMYFUNCTION("index(SPLIT(A39, ""|"", true, false), 0, 2)"),"pinsir")</f>
        <v>pinsir</v>
      </c>
      <c r="E39" s="14" t="str">
        <f ca="1">IFERROR(__xludf.DUMMYFUNCTION("TEXT(index(SPLIT(SUBSTITUTE(A39, ""|"", ""|'""), ""|"", true, false), 0, 3),""0000000000000000"")"),"4462730042208629")</f>
        <v>4462730042208629</v>
      </c>
      <c r="F39" s="2" t="str">
        <f ca="1">IFERROR(__xludf.DUMMYFUNCTION("index(SPLIT(A39, ""|"", true, false), 0, 4)"),"invalid")</f>
        <v>invalid</v>
      </c>
      <c r="G39" s="2">
        <f ca="1">IFERROR(__xludf.DUMMYFUNCTION("index(SPLIT(A39, ""|"", true, false), 0, 5)"),2)</f>
        <v>2</v>
      </c>
      <c r="H39" s="14" t="str">
        <f ca="1">IFERROR(__xludf.DUMMYFUNCTION("index(SPLIT(A39, ""|"", true, false), 0, 6)"),"1338062674537480243")</f>
        <v>1338062674537480243</v>
      </c>
    </row>
    <row r="40" spans="1:8" ht="15" x14ac:dyDescent="0.35">
      <c r="A40" s="2" t="s">
        <v>55</v>
      </c>
      <c r="B40" s="16">
        <f ca="1">IFERROR(__xludf.DUMMYFUNCTION("DATEVALUE(LEFT(index(SPLIT(A40, ""|"", true, false), 0, 1), 10))"),45697)</f>
        <v>45697</v>
      </c>
      <c r="C40" s="2" t="str">
        <f ca="1">IFERROR(__xludf.DUMMYFUNCTION("MID(index(SPLIT(A40, ""|"", true, false), 0, 1), 12, 8)"),"08:18:55")</f>
        <v>08:18:55</v>
      </c>
      <c r="D40" s="2" t="str">
        <f ca="1">IFERROR(__xludf.DUMMYFUNCTION("index(SPLIT(A40, ""|"", true, false), 0, 2)"),"BallGp302")</f>
        <v>BallGp302</v>
      </c>
      <c r="E40" s="14" t="str">
        <f ca="1">IFERROR(__xludf.DUMMYFUNCTION("TEXT(index(SPLIT(SUBSTITUTE(A40, ""|"", ""|'""), ""|"", true, false), 0, 3),""0000000000000000"")"),"2858758519676155")</f>
        <v>2858758519676155</v>
      </c>
      <c r="F40" s="2" t="str">
        <f ca="1">IFERROR(__xludf.DUMMYFUNCTION("index(SPLIT(A40, ""|"", true, false), 0, 4)"),"God")</f>
        <v>God</v>
      </c>
      <c r="G40" s="2">
        <f ca="1">IFERROR(__xludf.DUMMYFUNCTION("index(SPLIT(A40, ""|"", true, false), 0, 5)"),1)</f>
        <v>1</v>
      </c>
      <c r="H40" s="14" t="str">
        <f ca="1">IFERROR(__xludf.DUMMYFUNCTION("index(SPLIT(A40, ""|"", true, false), 0, 6)"),"1338061557355122730")</f>
        <v>1338061557355122730</v>
      </c>
    </row>
    <row r="41" spans="1:8" ht="15" x14ac:dyDescent="0.35">
      <c r="A41" s="2" t="s">
        <v>56</v>
      </c>
      <c r="B41" s="16">
        <f ca="1">IFERROR(__xludf.DUMMYFUNCTION("DATEVALUE(LEFT(index(SPLIT(A41, ""|"", true, false), 0, 1), 10))"),45697)</f>
        <v>45697</v>
      </c>
      <c r="C41" s="2" t="str">
        <f ca="1">IFERROR(__xludf.DUMMYFUNCTION("MID(index(SPLIT(A41, ""|"", true, false), 0, 1), 12, 8)"),"07:36:44")</f>
        <v>07:36:44</v>
      </c>
      <c r="D41" s="2" t="str">
        <f ca="1">IFERROR(__xludf.DUMMYFUNCTION("index(SPLIT(A41, ""|"", true, false), 0, 2)"),"BallGp135")</f>
        <v>BallGp135</v>
      </c>
      <c r="E41" s="14" t="str">
        <f ca="1">IFERROR(__xludf.DUMMYFUNCTION("TEXT(index(SPLIT(SUBSTITUTE(A41, ""|"", ""|'""), ""|"", true, false), 0, 3),""0000000000000000"")"),"7408340965936055")</f>
        <v>7408340965936055</v>
      </c>
      <c r="F41" s="2" t="str">
        <f ca="1">IFERROR(__xludf.DUMMYFUNCTION("index(SPLIT(A41, ""|"", true, false), 0, 4)"),"invalid")</f>
        <v>invalid</v>
      </c>
      <c r="G41" s="2">
        <f ca="1">IFERROR(__xludf.DUMMYFUNCTION("index(SPLIT(A41, ""|"", true, false), 0, 5)"),3)</f>
        <v>3</v>
      </c>
      <c r="H41" s="14" t="str">
        <f ca="1">IFERROR(__xludf.DUMMYFUNCTION("index(SPLIT(A41, ""|"", true, false), 0, 6)"),"1338050941554790490")</f>
        <v>1338050941554790490</v>
      </c>
    </row>
    <row r="42" spans="1:8" ht="15" x14ac:dyDescent="0.35">
      <c r="A42" s="2" t="s">
        <v>57</v>
      </c>
      <c r="B42" s="16">
        <f ca="1">IFERROR(__xludf.DUMMYFUNCTION("DATEVALUE(LEFT(index(SPLIT(A42, ""|"", true, false), 0, 1), 10))"),45697)</f>
        <v>45697</v>
      </c>
      <c r="C42" s="2" t="str">
        <f ca="1">IFERROR(__xludf.DUMMYFUNCTION("MID(index(SPLIT(A42, ""|"", true, false), 0, 1), 12, 8)"),"07:11:59")</f>
        <v>07:11:59</v>
      </c>
      <c r="D42" s="2" t="str">
        <f ca="1">IFERROR(__xludf.DUMMYFUNCTION("index(SPLIT(A42, ""|"", true, false), 0, 2)"),"BallGp840")</f>
        <v>BallGp840</v>
      </c>
      <c r="E42" s="14" t="str">
        <f ca="1">IFERROR(__xludf.DUMMYFUNCTION("TEXT(index(SPLIT(SUBSTITUTE(A42, ""|"", ""|'""), ""|"", true, false), 0, 3),""0000000000000000"")"),"4582804036016439")</f>
        <v>4582804036016439</v>
      </c>
      <c r="F42" s="2" t="str">
        <f ca="1">IFERROR(__xludf.DUMMYFUNCTION("index(SPLIT(A42, ""|"", true, false), 0, 4)"),"God")</f>
        <v>God</v>
      </c>
      <c r="G42" s="2">
        <f ca="1">IFERROR(__xludf.DUMMYFUNCTION("index(SPLIT(A42, ""|"", true, false), 0, 5)"),3)</f>
        <v>3</v>
      </c>
      <c r="H42" s="14" t="str">
        <f ca="1">IFERROR(__xludf.DUMMYFUNCTION("index(SPLIT(A42, ""|"", true, false), 0, 6)"),"1338044713961263154")</f>
        <v>1338044713961263154</v>
      </c>
    </row>
    <row r="43" spans="1:8" ht="15" x14ac:dyDescent="0.35">
      <c r="A43" s="2" t="s">
        <v>58</v>
      </c>
      <c r="B43" s="16">
        <f ca="1">IFERROR(__xludf.DUMMYFUNCTION("DATEVALUE(LEFT(index(SPLIT(A43, ""|"", true, false), 0, 1), 10))"),45697)</f>
        <v>45697</v>
      </c>
      <c r="C43" s="2" t="str">
        <f ca="1">IFERROR(__xludf.DUMMYFUNCTION("MID(index(SPLIT(A43, ""|"", true, false), 0, 1), 12, 8)"),"06:53:54")</f>
        <v>06:53:54</v>
      </c>
      <c r="D43" s="2" t="str">
        <f ca="1">IFERROR(__xludf.DUMMYFUNCTION("index(SPLIT(A43, ""|"", true, false), 0, 2)"),"baltoy")</f>
        <v>baltoy</v>
      </c>
      <c r="E43" s="14" t="str">
        <f ca="1">IFERROR(__xludf.DUMMYFUNCTION("TEXT(index(SPLIT(SUBSTITUTE(A43, ""|"", ""|'""), ""|"", true, false), 0, 3),""0000000000000000"")"),"5859965237216412")</f>
        <v>5859965237216412</v>
      </c>
      <c r="F43" s="2" t="str">
        <f ca="1">IFERROR(__xludf.DUMMYFUNCTION("index(SPLIT(A43, ""|"", true, false), 0, 4)"),"God")</f>
        <v>God</v>
      </c>
      <c r="G43" s="2">
        <f ca="1">IFERROR(__xludf.DUMMYFUNCTION("index(SPLIT(A43, ""|"", true, false), 0, 5)"),3)</f>
        <v>3</v>
      </c>
      <c r="H43" s="14" t="str">
        <f ca="1">IFERROR(__xludf.DUMMYFUNCTION("index(SPLIT(A43, ""|"", true, false), 0, 6)"),"1338040165179981846")</f>
        <v>1338040165179981846</v>
      </c>
    </row>
    <row r="44" spans="1:8" ht="15" x14ac:dyDescent="0.35">
      <c r="A44" s="2" t="s">
        <v>59</v>
      </c>
      <c r="B44" s="16">
        <f ca="1">IFERROR(__xludf.DUMMYFUNCTION("DATEVALUE(LEFT(index(SPLIT(A44, ""|"", true, false), 0, 1), 10))"),45697)</f>
        <v>45697</v>
      </c>
      <c r="C44" s="2" t="str">
        <f ca="1">IFERROR(__xludf.DUMMYFUNCTION("MID(index(SPLIT(A44, ""|"", true, false), 0, 1), 12, 8)"),"04:18:27")</f>
        <v>04:18:27</v>
      </c>
      <c r="D44" s="2" t="str">
        <f ca="1">IFERROR(__xludf.DUMMYFUNCTION("index(SPLIT(A44, ""|"", true, false), 0, 2)"),"KhasGP8")</f>
        <v>KhasGP8</v>
      </c>
      <c r="E44" s="14" t="str">
        <f ca="1">IFERROR(__xludf.DUMMYFUNCTION("TEXT(index(SPLIT(SUBSTITUTE(A44, ""|"", ""|'""), ""|"", true, false), 0, 3),""0000000000000000"")"),"2242444577439401")</f>
        <v>2242444577439401</v>
      </c>
      <c r="F44" s="2" t="str">
        <f ca="1">IFERROR(__xludf.DUMMYFUNCTION("index(SPLIT(A44, ""|"", true, false), 0, 4)"),"invalid")</f>
        <v>invalid</v>
      </c>
      <c r="G44" s="2">
        <f ca="1">IFERROR(__xludf.DUMMYFUNCTION("index(SPLIT(A44, ""|"", true, false), 0, 5)"),2)</f>
        <v>2</v>
      </c>
      <c r="H44" s="14" t="str">
        <f ca="1">IFERROR(__xludf.DUMMYFUNCTION("index(SPLIT(A44, ""|"", true, false), 0, 6)"),"1338001044722155600")</f>
        <v>1338001044722155600</v>
      </c>
    </row>
    <row r="45" spans="1:8" ht="15" x14ac:dyDescent="0.35">
      <c r="A45" s="2" t="s">
        <v>60</v>
      </c>
      <c r="B45" s="16">
        <f ca="1">IFERROR(__xludf.DUMMYFUNCTION("DATEVALUE(LEFT(index(SPLIT(A45, ""|"", true, false), 0, 1), 10))"),45697)</f>
        <v>45697</v>
      </c>
      <c r="C45" s="2" t="str">
        <f ca="1">IFERROR(__xludf.DUMMYFUNCTION("MID(index(SPLIT(A45, ""|"", true, false), 0, 1), 12, 8)"),"04:15:59")</f>
        <v>04:15:59</v>
      </c>
      <c r="D45" s="2" t="str">
        <f ca="1">IFERROR(__xludf.DUMMYFUNCTION("index(SPLIT(A45, ""|"", true, false), 0, 2)"),"zzoshawott")</f>
        <v>zzoshawott</v>
      </c>
      <c r="E45" s="14" t="str">
        <f ca="1">IFERROR(__xludf.DUMMYFUNCTION("TEXT(index(SPLIT(SUBSTITUTE(A45, ""|"", ""|'""), ""|"", true, false), 0, 3),""0000000000000000"")"),"6858697908121060")</f>
        <v>6858697908121060</v>
      </c>
      <c r="F45" s="2" t="str">
        <f ca="1">IFERROR(__xludf.DUMMYFUNCTION("index(SPLIT(A45, ""|"", true, false), 0, 4)"),"invalid")</f>
        <v>invalid</v>
      </c>
      <c r="G45" s="2">
        <f ca="1">IFERROR(__xludf.DUMMYFUNCTION("index(SPLIT(A45, ""|"", true, false), 0, 5)"),3)</f>
        <v>3</v>
      </c>
      <c r="H45" s="14" t="str">
        <f ca="1">IFERROR(__xludf.DUMMYFUNCTION("index(SPLIT(A45, ""|"", true, false), 0, 6)"),"1338000423923220521")</f>
        <v>1338000423923220521</v>
      </c>
    </row>
    <row r="46" spans="1:8" ht="15" x14ac:dyDescent="0.35">
      <c r="A46" s="2" t="s">
        <v>61</v>
      </c>
      <c r="B46" s="16">
        <f ca="1">IFERROR(__xludf.DUMMYFUNCTION("DATEVALUE(LEFT(index(SPLIT(A46, ""|"", true, false), 0, 1), 10))"),45697)</f>
        <v>45697</v>
      </c>
      <c r="C46" s="2" t="str">
        <f ca="1">IFERROR(__xludf.DUMMYFUNCTION("MID(index(SPLIT(A46, ""|"", true, false), 0, 1), 12, 8)"),"04:15:33")</f>
        <v>04:15:33</v>
      </c>
      <c r="D46" s="2" t="str">
        <f ca="1">IFERROR(__xludf.DUMMYFUNCTION("index(SPLIT(A46, ""|"", true, false), 0, 2)"),"BallGp613")</f>
        <v>BallGp613</v>
      </c>
      <c r="E46" s="14" t="str">
        <f ca="1">IFERROR(__xludf.DUMMYFUNCTION("TEXT(index(SPLIT(SUBSTITUTE(A46, ""|"", ""|'""), ""|"", true, false), 0, 3),""0000000000000000"")"),"5799478746957628")</f>
        <v>5799478746957628</v>
      </c>
      <c r="F46" s="2" t="str">
        <f ca="1">IFERROR(__xludf.DUMMYFUNCTION("index(SPLIT(A46, ""|"", true, false), 0, 4)"),"invalid")</f>
        <v>invalid</v>
      </c>
      <c r="G46" s="2">
        <f ca="1">IFERROR(__xludf.DUMMYFUNCTION("index(SPLIT(A46, ""|"", true, false), 0, 5)"),2)</f>
        <v>2</v>
      </c>
      <c r="H46" s="14" t="str">
        <f ca="1">IFERROR(__xludf.DUMMYFUNCTION("index(SPLIT(A46, ""|"", true, false), 0, 6)"),"1338000311243243592")</f>
        <v>1338000311243243592</v>
      </c>
    </row>
    <row r="47" spans="1:8" ht="15" x14ac:dyDescent="0.35">
      <c r="A47" s="2" t="s">
        <v>62</v>
      </c>
      <c r="B47" s="16">
        <f ca="1">IFERROR(__xludf.DUMMYFUNCTION("DATEVALUE(LEFT(index(SPLIT(A47, ""|"", true, false), 0, 1), 10))"),45697)</f>
        <v>45697</v>
      </c>
      <c r="C47" s="2" t="str">
        <f ca="1">IFERROR(__xludf.DUMMYFUNCTION("MID(index(SPLIT(A47, ""|"", true, false), 0, 1), 12, 8)"),"04:08:55")</f>
        <v>04:08:55</v>
      </c>
      <c r="D47" s="2" t="str">
        <f ca="1">IFERROR(__xludf.DUMMYFUNCTION("index(SPLIT(A47, ""|"", true, false), 0, 2)"),"BallGp851")</f>
        <v>BallGp851</v>
      </c>
      <c r="E47" s="14" t="str">
        <f ca="1">IFERROR(__xludf.DUMMYFUNCTION("TEXT(index(SPLIT(SUBSTITUTE(A47, ""|"", ""|'""), ""|"", true, false), 0, 3),""0000000000000000"")"),"9301857796979223")</f>
        <v>9301857796979223</v>
      </c>
      <c r="F47" s="2" t="str">
        <f ca="1">IFERROR(__xludf.DUMMYFUNCTION("index(SPLIT(A47, ""|"", true, false), 0, 4)"),"invalid")</f>
        <v>invalid</v>
      </c>
      <c r="G47" s="2">
        <f ca="1">IFERROR(__xludf.DUMMYFUNCTION("index(SPLIT(A47, ""|"", true, false), 0, 5)"),3)</f>
        <v>3</v>
      </c>
      <c r="H47" s="14" t="str">
        <f ca="1">IFERROR(__xludf.DUMMYFUNCTION("index(SPLIT(A47, ""|"", true, false), 0, 6)"),"1337998642950180895")</f>
        <v>1337998642950180895</v>
      </c>
    </row>
    <row r="48" spans="1:8" ht="15" x14ac:dyDescent="0.35">
      <c r="A48" s="2" t="s">
        <v>63</v>
      </c>
      <c r="B48" s="16">
        <f ca="1">IFERROR(__xludf.DUMMYFUNCTION("DATEVALUE(LEFT(index(SPLIT(A48, ""|"", true, false), 0, 1), 10))"),45697)</f>
        <v>45697</v>
      </c>
      <c r="C48" s="2" t="str">
        <f ca="1">IFERROR(__xludf.DUMMYFUNCTION("MID(index(SPLIT(A48, ""|"", true, false), 0, 1), 12, 8)"),"03:26:04")</f>
        <v>03:26:04</v>
      </c>
      <c r="D48" s="2" t="str">
        <f ca="1">IFERROR(__xludf.DUMMYFUNCTION("index(SPLIT(A48, ""|"", true, false), 0, 2)"),"MIroserade")</f>
        <v>MIroserade</v>
      </c>
      <c r="E48" s="14" t="str">
        <f ca="1">IFERROR(__xludf.DUMMYFUNCTION("TEXT(index(SPLIT(SUBSTITUTE(A48, ""|"", ""|'""), ""|"", true, false), 0, 3),""0000000000000000"")"),"1976928828490661")</f>
        <v>1976928828490661</v>
      </c>
      <c r="F48" s="2" t="str">
        <f ca="1">IFERROR(__xludf.DUMMYFUNCTION("index(SPLIT(A48, ""|"", true, false), 0, 4)"),"God")</f>
        <v>God</v>
      </c>
      <c r="G48" s="2">
        <f ca="1">IFERROR(__xludf.DUMMYFUNCTION("index(SPLIT(A48, ""|"", true, false), 0, 5)"),1)</f>
        <v>1</v>
      </c>
      <c r="H48" s="14" t="str">
        <f ca="1">IFERROR(__xludf.DUMMYFUNCTION("index(SPLIT(A48, ""|"", true, false), 0, 6)"),"1337987861244547193")</f>
        <v>1337987861244547193</v>
      </c>
    </row>
    <row r="49" spans="1:8" ht="15" x14ac:dyDescent="0.35">
      <c r="A49" s="2" t="s">
        <v>64</v>
      </c>
      <c r="B49" s="16">
        <f ca="1">IFERROR(__xludf.DUMMYFUNCTION("DATEVALUE(LEFT(index(SPLIT(A49, ""|"", true, false), 0, 1), 10))"),45697)</f>
        <v>45697</v>
      </c>
      <c r="C49" s="2" t="str">
        <f ca="1">IFERROR(__xludf.DUMMYFUNCTION("MID(index(SPLIT(A49, ""|"", true, false), 0, 1), 12, 8)"),"01:29:20")</f>
        <v>01:29:20</v>
      </c>
      <c r="D49" s="2" t="str">
        <f ca="1">IFERROR(__xludf.DUMMYFUNCTION("index(SPLIT(A49, ""|"", true, false), 0, 2)"),"magikarp")</f>
        <v>magikarp</v>
      </c>
      <c r="E49" s="14" t="str">
        <f ca="1">IFERROR(__xludf.DUMMYFUNCTION("TEXT(index(SPLIT(SUBSTITUTE(A49, ""|"", ""|'""), ""|"", true, false), 0, 3),""0000000000000000"")"),"2026056306612577")</f>
        <v>2026056306612577</v>
      </c>
      <c r="F49" s="2" t="str">
        <f ca="1">IFERROR(__xludf.DUMMYFUNCTION("index(SPLIT(A49, ""|"", true, false), 0, 4)"),"invalid")</f>
        <v>invalid</v>
      </c>
      <c r="G49" s="2">
        <f ca="1">IFERROR(__xludf.DUMMYFUNCTION("index(SPLIT(A49, ""|"", true, false), 0, 5)"),1)</f>
        <v>1</v>
      </c>
      <c r="H49" s="14" t="str">
        <f ca="1">IFERROR(__xludf.DUMMYFUNCTION("index(SPLIT(A49, ""|"", true, false), 0, 6)"),"1337958485148700732")</f>
        <v>1337958485148700732</v>
      </c>
    </row>
    <row r="50" spans="1:8" ht="15" x14ac:dyDescent="0.35">
      <c r="A50" s="2" t="s">
        <v>65</v>
      </c>
      <c r="B50" s="16">
        <f ca="1">IFERROR(__xludf.DUMMYFUNCTION("DATEVALUE(LEFT(index(SPLIT(A50, ""|"", true, false), 0, 1), 10))"),45697)</f>
        <v>45697</v>
      </c>
      <c r="C50" s="2" t="str">
        <f ca="1">IFERROR(__xludf.DUMMYFUNCTION("MID(index(SPLIT(A50, ""|"", true, false), 0, 1), 12, 8)"),"01:27:32")</f>
        <v>01:27:32</v>
      </c>
      <c r="D50" s="2" t="str">
        <f ca="1">IFERROR(__xludf.DUMMYFUNCTION("index(SPLIT(A50, ""|"", true, false), 0, 2)"),"FantoGP108")</f>
        <v>FantoGP108</v>
      </c>
      <c r="E50" s="14" t="str">
        <f ca="1">IFERROR(__xludf.DUMMYFUNCTION("TEXT(index(SPLIT(SUBSTITUTE(A50, ""|"", ""|'""), ""|"", true, false), 0, 3),""0000000000000000"")"),"9099376202488051")</f>
        <v>9099376202488051</v>
      </c>
      <c r="F50" s="2" t="str">
        <f ca="1">IFERROR(__xludf.DUMMYFUNCTION("index(SPLIT(A50, ""|"", true, false), 0, 4)"),"God")</f>
        <v>God</v>
      </c>
      <c r="G50" s="2">
        <f ca="1">IFERROR(__xludf.DUMMYFUNCTION("index(SPLIT(A50, ""|"", true, false), 0, 5)"),2)</f>
        <v>2</v>
      </c>
      <c r="H50" s="14" t="str">
        <f ca="1">IFERROR(__xludf.DUMMYFUNCTION("index(SPLIT(A50, ""|"", true, false), 0, 6)"),"1337958030326890568")</f>
        <v>1337958030326890568</v>
      </c>
    </row>
    <row r="51" spans="1:8" ht="15" x14ac:dyDescent="0.35">
      <c r="A51" s="2" t="s">
        <v>66</v>
      </c>
      <c r="B51" s="16">
        <f ca="1">IFERROR(__xludf.DUMMYFUNCTION("DATEVALUE(LEFT(index(SPLIT(A51, ""|"", true, false), 0, 1), 10))"),45697)</f>
        <v>45697</v>
      </c>
      <c r="C51" s="2" t="str">
        <f ca="1">IFERROR(__xludf.DUMMYFUNCTION("MID(index(SPLIT(A51, ""|"", true, false), 0, 1), 12, 8)"),"01:08:52")</f>
        <v>01:08:52</v>
      </c>
      <c r="D51" s="2" t="str">
        <f ca="1">IFERROR(__xludf.DUMMYFUNCTION("index(SPLIT(A51, ""|"", true, false), 0, 2)"),"KhasGP17")</f>
        <v>KhasGP17</v>
      </c>
      <c r="E51" s="14" t="str">
        <f ca="1">IFERROR(__xludf.DUMMYFUNCTION("TEXT(index(SPLIT(SUBSTITUTE(A51, ""|"", ""|'""), ""|"", true, false), 0, 3),""0000000000000000"")"),"1779106630727934")</f>
        <v>1779106630727934</v>
      </c>
      <c r="F51" s="2" t="str">
        <f ca="1">IFERROR(__xludf.DUMMYFUNCTION("index(SPLIT(A51, ""|"", true, false), 0, 4)"),"God")</f>
        <v>God</v>
      </c>
      <c r="G51" s="2">
        <f ca="1">IFERROR(__xludf.DUMMYFUNCTION("index(SPLIT(A51, ""|"", true, false), 0, 5)"),3)</f>
        <v>3</v>
      </c>
      <c r="H51" s="14" t="str">
        <f ca="1">IFERROR(__xludf.DUMMYFUNCTION("index(SPLIT(A51, ""|"", true, false), 0, 6)"),"1337953331011780688")</f>
        <v>1337953331011780688</v>
      </c>
    </row>
    <row r="52" spans="1:8" ht="15" x14ac:dyDescent="0.35">
      <c r="A52" s="2" t="s">
        <v>67</v>
      </c>
      <c r="B52" s="16">
        <f ca="1">IFERROR(__xludf.DUMMYFUNCTION("DATEVALUE(LEFT(index(SPLIT(A52, ""|"", true, false), 0, 1), 10))"),45697)</f>
        <v>45697</v>
      </c>
      <c r="C52" s="2" t="str">
        <f ca="1">IFERROR(__xludf.DUMMYFUNCTION("MID(index(SPLIT(A52, ""|"", true, false), 0, 1), 12, 8)"),"01:05:27")</f>
        <v>01:05:27</v>
      </c>
      <c r="D52" s="2" t="str">
        <f ca="1">IFERROR(__xludf.DUMMYFUNCTION("index(SPLIT(A52, ""|"", true, false), 0, 2)"),"BallGp287")</f>
        <v>BallGp287</v>
      </c>
      <c r="E52" s="14" t="str">
        <f ca="1">IFERROR(__xludf.DUMMYFUNCTION("TEXT(index(SPLIT(SUBSTITUTE(A52, ""|"", ""|'""), ""|"", true, false), 0, 3),""0000000000000000"")"),"7912160314370622")</f>
        <v>7912160314370622</v>
      </c>
      <c r="F52" s="2" t="str">
        <f ca="1">IFERROR(__xludf.DUMMYFUNCTION("index(SPLIT(A52, ""|"", true, false), 0, 4)"),"God")</f>
        <v>God</v>
      </c>
      <c r="G52" s="2">
        <f ca="1">IFERROR(__xludf.DUMMYFUNCTION("index(SPLIT(A52, ""|"", true, false), 0, 5)"),1)</f>
        <v>1</v>
      </c>
      <c r="H52" s="14" t="str">
        <f ca="1">IFERROR(__xludf.DUMMYFUNCTION("index(SPLIT(A52, ""|"", true, false), 0, 6)"),"1337952473985581146")</f>
        <v>1337952473985581146</v>
      </c>
    </row>
    <row r="53" spans="1:8" ht="15" x14ac:dyDescent="0.35">
      <c r="A53" s="2" t="s">
        <v>68</v>
      </c>
      <c r="B53" s="16">
        <f ca="1">IFERROR(__xludf.DUMMYFUNCTION("DATEVALUE(LEFT(index(SPLIT(A53, ""|"", true, false), 0, 1), 10))"),45697)</f>
        <v>45697</v>
      </c>
      <c r="C53" s="2" t="str">
        <f ca="1">IFERROR(__xludf.DUMMYFUNCTION("MID(index(SPLIT(A53, ""|"", true, false), 0, 1), 12, 8)"),"00:52:44")</f>
        <v>00:52:44</v>
      </c>
      <c r="D53" s="2" t="str">
        <f ca="1">IFERROR(__xludf.DUMMYFUNCTION("index(SPLIT(A53, ""|"", true, false), 0, 2)"),"fezandipiti")</f>
        <v>fezandipiti</v>
      </c>
      <c r="E53" s="14" t="str">
        <f ca="1">IFERROR(__xludf.DUMMYFUNCTION("TEXT(index(SPLIT(SUBSTITUTE(A53, ""|"", ""|'""), ""|"", true, false), 0, 3),""0000000000000000"")"),"0682587932474097")</f>
        <v>0682587932474097</v>
      </c>
      <c r="F53" s="2" t="str">
        <f ca="1">IFERROR(__xludf.DUMMYFUNCTION("index(SPLIT(A53, ""|"", true, false), 0, 4)"),"God")</f>
        <v>God</v>
      </c>
      <c r="G53" s="2">
        <f ca="1">IFERROR(__xludf.DUMMYFUNCTION("index(SPLIT(A53, ""|"", true, false), 0, 5)"),3)</f>
        <v>3</v>
      </c>
      <c r="H53" s="14" t="str">
        <f ca="1">IFERROR(__xludf.DUMMYFUNCTION("index(SPLIT(A53, ""|"", true, false), 0, 6)"),"1337949274603913350")</f>
        <v>1337949274603913350</v>
      </c>
    </row>
    <row r="54" spans="1:8" ht="15" x14ac:dyDescent="0.35">
      <c r="A54" s="2" t="s">
        <v>69</v>
      </c>
      <c r="B54" s="16">
        <f ca="1">IFERROR(__xludf.DUMMYFUNCTION("DATEVALUE(LEFT(index(SPLIT(A54, ""|"", true, false), 0, 1), 10))"),45697)</f>
        <v>45697</v>
      </c>
      <c r="C54" s="2" t="str">
        <f ca="1">IFERROR(__xludf.DUMMYFUNCTION("MID(index(SPLIT(A54, ""|"", true, false), 0, 1), 12, 8)"),"00:43:36")</f>
        <v>00:43:36</v>
      </c>
      <c r="D54" s="2" t="str">
        <f ca="1">IFERROR(__xludf.DUMMYFUNCTION("index(SPLIT(A54, ""|"", true, false), 0, 2)"),"MIrayquaza")</f>
        <v>MIrayquaza</v>
      </c>
      <c r="E54" s="14" t="str">
        <f ca="1">IFERROR(__xludf.DUMMYFUNCTION("TEXT(index(SPLIT(SUBSTITUTE(A54, ""|"", ""|'""), ""|"", true, false), 0, 3),""0000000000000000"")"),"6550333719278064")</f>
        <v>6550333719278064</v>
      </c>
      <c r="F54" s="2" t="str">
        <f ca="1">IFERROR(__xludf.DUMMYFUNCTION("index(SPLIT(A54, ""|"", true, false), 0, 4)"),"invalid")</f>
        <v>invalid</v>
      </c>
      <c r="G54" s="2">
        <f ca="1">IFERROR(__xludf.DUMMYFUNCTION("index(SPLIT(A54, ""|"", true, false), 0, 5)"),2)</f>
        <v>2</v>
      </c>
      <c r="H54" s="14" t="str">
        <f ca="1">IFERROR(__xludf.DUMMYFUNCTION("index(SPLIT(A54, ""|"", true, false), 0, 6)"),"1337946973843751013")</f>
        <v>1337946973843751013</v>
      </c>
    </row>
    <row r="55" spans="1:8" ht="15" x14ac:dyDescent="0.35">
      <c r="A55" s="2" t="s">
        <v>70</v>
      </c>
      <c r="B55" s="16">
        <f ca="1">IFERROR(__xludf.DUMMYFUNCTION("DATEVALUE(LEFT(index(SPLIT(A55, ""|"", true, false), 0, 1), 10))"),45696)</f>
        <v>45696</v>
      </c>
      <c r="C55" s="2" t="str">
        <f ca="1">IFERROR(__xludf.DUMMYFUNCTION("MID(index(SPLIT(A55, ""|"", true, false), 0, 1), 12, 8)"),"23:52:11")</f>
        <v>23:52:11</v>
      </c>
      <c r="D55" s="2" t="str">
        <f ca="1">IFERROR(__xludf.DUMMYFUNCTION("index(SPLIT(A55, ""|"", true, false), 0, 2)"),"BallGp93")</f>
        <v>BallGp93</v>
      </c>
      <c r="E55" s="14" t="str">
        <f ca="1">IFERROR(__xludf.DUMMYFUNCTION("TEXT(index(SPLIT(SUBSTITUTE(A55, ""|"", ""|'""), ""|"", true, false), 0, 3),""0000000000000000"")"),"8824570813066328")</f>
        <v>8824570813066328</v>
      </c>
      <c r="F55" s="2" t="str">
        <f ca="1">IFERROR(__xludf.DUMMYFUNCTION("index(SPLIT(A55, ""|"", true, false), 0, 4)"),"God")</f>
        <v>God</v>
      </c>
      <c r="G55" s="2">
        <f ca="1">IFERROR(__xludf.DUMMYFUNCTION("index(SPLIT(A55, ""|"", true, false), 0, 5)"),1)</f>
        <v>1</v>
      </c>
      <c r="H55" s="14" t="str">
        <f ca="1">IFERROR(__xludf.DUMMYFUNCTION("index(SPLIT(A55, ""|"", true, false), 0, 6)"),"1337934034700992555")</f>
        <v>1337934034700992555</v>
      </c>
    </row>
    <row r="56" spans="1:8" ht="15" x14ac:dyDescent="0.35">
      <c r="A56" s="2" t="s">
        <v>71</v>
      </c>
      <c r="B56" s="16">
        <f ca="1">IFERROR(__xludf.DUMMYFUNCTION("DATEVALUE(LEFT(index(SPLIT(A56, ""|"", true, false), 0, 1), 10))"),45696)</f>
        <v>45696</v>
      </c>
      <c r="C56" s="2" t="str">
        <f ca="1">IFERROR(__xludf.DUMMYFUNCTION("MID(index(SPLIT(A56, ""|"", true, false), 0, 1), 12, 8)"),"22:33:34")</f>
        <v>22:33:34</v>
      </c>
      <c r="D56" s="2" t="str">
        <f ca="1">IFERROR(__xludf.DUMMYFUNCTION("index(SPLIT(A56, ""|"", true, false), 0, 2)"),"KhasGP23")</f>
        <v>KhasGP23</v>
      </c>
      <c r="E56" s="14" t="str">
        <f ca="1">IFERROR(__xludf.DUMMYFUNCTION("TEXT(index(SPLIT(SUBSTITUTE(A56, ""|"", ""|'""), ""|"", true, false), 0, 3),""0000000000000000"")"),"2862855047429938")</f>
        <v>2862855047429938</v>
      </c>
      <c r="F56" s="2" t="str">
        <f ca="1">IFERROR(__xludf.DUMMYFUNCTION("index(SPLIT(A56, ""|"", true, false), 0, 4)"),"invalid")</f>
        <v>invalid</v>
      </c>
      <c r="G56" s="2">
        <f ca="1">IFERROR(__xludf.DUMMYFUNCTION("index(SPLIT(A56, ""|"", true, false), 0, 5)"),1)</f>
        <v>1</v>
      </c>
      <c r="H56" s="14" t="str">
        <f ca="1">IFERROR(__xludf.DUMMYFUNCTION("index(SPLIT(A56, ""|"", true, false), 0, 6)"),"1337914252295405570")</f>
        <v>1337914252295405570</v>
      </c>
    </row>
    <row r="57" spans="1:8" ht="15" x14ac:dyDescent="0.35">
      <c r="A57" s="2" t="s">
        <v>72</v>
      </c>
      <c r="B57" s="16">
        <f ca="1">IFERROR(__xludf.DUMMYFUNCTION("DATEVALUE(LEFT(index(SPLIT(A57, ""|"", true, false), 0, 1), 10))"),45696)</f>
        <v>45696</v>
      </c>
      <c r="C57" s="2" t="str">
        <f ca="1">IFERROR(__xludf.DUMMYFUNCTION("MID(index(SPLIT(A57, ""|"", true, false), 0, 1), 12, 8)"),"20:20:12")</f>
        <v>20:20:12</v>
      </c>
      <c r="D57" s="2" t="str">
        <f ca="1">IFERROR(__xludf.DUMMYFUNCTION("index(SPLIT(A57, ""|"", true, false), 0, 2)"),"zzfroakie")</f>
        <v>zzfroakie</v>
      </c>
      <c r="E57" s="14" t="str">
        <f ca="1">IFERROR(__xludf.DUMMYFUNCTION("TEXT(index(SPLIT(SUBSTITUTE(A57, ""|"", ""|'""), ""|"", true, false), 0, 3),""0000000000000000"")"),"9797411354404319")</f>
        <v>9797411354404319</v>
      </c>
      <c r="F57" s="2" t="str">
        <f ca="1">IFERROR(__xludf.DUMMYFUNCTION("index(SPLIT(A57, ""|"", true, false), 0, 4)"),"God")</f>
        <v>God</v>
      </c>
      <c r="G57" s="2">
        <f ca="1">IFERROR(__xludf.DUMMYFUNCTION("index(SPLIT(A57, ""|"", true, false), 0, 5)"),2)</f>
        <v>2</v>
      </c>
      <c r="H57" s="14" t="str">
        <f ca="1">IFERROR(__xludf.DUMMYFUNCTION("index(SPLIT(A57, ""|"", true, false), 0, 6)"),"1337880688275488881")</f>
        <v>1337880688275488881</v>
      </c>
    </row>
    <row r="58" spans="1:8" ht="15" x14ac:dyDescent="0.35">
      <c r="A58" s="2" t="s">
        <v>73</v>
      </c>
      <c r="B58" s="16">
        <f ca="1">IFERROR(__xludf.DUMMYFUNCTION("DATEVALUE(LEFT(index(SPLIT(A58, ""|"", true, false), 0, 1), 10))"),45696)</f>
        <v>45696</v>
      </c>
      <c r="C58" s="2" t="str">
        <f ca="1">IFERROR(__xludf.DUMMYFUNCTION("MID(index(SPLIT(A58, ""|"", true, false), 0, 1), 12, 8)"),"19:43:38")</f>
        <v>19:43:38</v>
      </c>
      <c r="D58" s="2" t="str">
        <f ca="1">IFERROR(__xludf.DUMMYFUNCTION("index(SPLIT(A58, ""|"", true, false), 0, 2)"),"BallGp649")</f>
        <v>BallGp649</v>
      </c>
      <c r="E58" s="14" t="str">
        <f ca="1">IFERROR(__xludf.DUMMYFUNCTION("TEXT(index(SPLIT(SUBSTITUTE(A58, ""|"", ""|'""), ""|"", true, false), 0, 3),""0000000000000000"")"),"9129287371982075")</f>
        <v>9129287371982075</v>
      </c>
      <c r="F58" s="2" t="str">
        <f ca="1">IFERROR(__xludf.DUMMYFUNCTION("index(SPLIT(A58, ""|"", true, false), 0, 4)"),"God")</f>
        <v>God</v>
      </c>
      <c r="G58" s="2">
        <f ca="1">IFERROR(__xludf.DUMMYFUNCTION("index(SPLIT(A58, ""|"", true, false), 0, 5)"),2)</f>
        <v>2</v>
      </c>
      <c r="H58" s="14" t="str">
        <f ca="1">IFERROR(__xludf.DUMMYFUNCTION("index(SPLIT(A58, ""|"", true, false), 0, 6)"),"1337871483866972280")</f>
        <v>1337871483866972280</v>
      </c>
    </row>
    <row r="59" spans="1:8" ht="15" x14ac:dyDescent="0.35">
      <c r="A59" s="2" t="s">
        <v>74</v>
      </c>
      <c r="B59" s="16">
        <f ca="1">IFERROR(__xludf.DUMMYFUNCTION("DATEVALUE(LEFT(index(SPLIT(A59, ""|"", true, false), 0, 1), 10))"),45696)</f>
        <v>45696</v>
      </c>
      <c r="C59" s="2" t="str">
        <f ca="1">IFERROR(__xludf.DUMMYFUNCTION("MID(index(SPLIT(A59, ""|"", true, false), 0, 1), 12, 8)"),"17:34:24")</f>
        <v>17:34:24</v>
      </c>
      <c r="D59" s="2" t="str">
        <f ca="1">IFERROR(__xludf.DUMMYFUNCTION("index(SPLIT(A59, ""|"", true, false), 0, 2)"),"zzeevee")</f>
        <v>zzeevee</v>
      </c>
      <c r="E59" s="14" t="str">
        <f ca="1">IFERROR(__xludf.DUMMYFUNCTION("TEXT(index(SPLIT(SUBSTITUTE(A59, ""|"", ""|'""), ""|"", true, false), 0, 3),""0000000000000000"")"),"6733851840789466")</f>
        <v>6733851840789466</v>
      </c>
      <c r="F59" s="2" t="str">
        <f ca="1">IFERROR(__xludf.DUMMYFUNCTION("index(SPLIT(A59, ""|"", true, false), 0, 4)"),"invalid")</f>
        <v>invalid</v>
      </c>
      <c r="G59" s="2">
        <f ca="1">IFERROR(__xludf.DUMMYFUNCTION("index(SPLIT(A59, ""|"", true, false), 0, 5)"),3)</f>
        <v>3</v>
      </c>
      <c r="H59" s="14" t="str">
        <f ca="1">IFERROR(__xludf.DUMMYFUNCTION("index(SPLIT(A59, ""|"", true, false), 0, 6)"),"1337838963762925679")</f>
        <v>1337838963762925679</v>
      </c>
    </row>
    <row r="60" spans="1:8" ht="15" x14ac:dyDescent="0.35">
      <c r="A60" s="2" t="s">
        <v>75</v>
      </c>
      <c r="B60" s="16">
        <f ca="1">IFERROR(__xludf.DUMMYFUNCTION("DATEVALUE(LEFT(index(SPLIT(A60, ""|"", true, false), 0, 1), 10))"),45696)</f>
        <v>45696</v>
      </c>
      <c r="C60" s="2" t="str">
        <f ca="1">IFERROR(__xludf.DUMMYFUNCTION("MID(index(SPLIT(A60, ""|"", true, false), 0, 1), 12, 8)"),"17:29:46")</f>
        <v>17:29:46</v>
      </c>
      <c r="D60" s="2" t="str">
        <f ca="1">IFERROR(__xludf.DUMMYFUNCTION("index(SPLIT(A60, ""|"", true, false), 0, 2)"),"KhasGP28")</f>
        <v>KhasGP28</v>
      </c>
      <c r="E60" s="14" t="str">
        <f ca="1">IFERROR(__xludf.DUMMYFUNCTION("TEXT(index(SPLIT(SUBSTITUTE(A60, ""|"", ""|'""), ""|"", true, false), 0, 3),""0000000000000000"")"),"2117451324830463")</f>
        <v>2117451324830463</v>
      </c>
      <c r="F60" s="2" t="str">
        <f ca="1">IFERROR(__xludf.DUMMYFUNCTION("index(SPLIT(A60, ""|"", true, false), 0, 4)"),"invalid")</f>
        <v>invalid</v>
      </c>
      <c r="G60" s="2">
        <f ca="1">IFERROR(__xludf.DUMMYFUNCTION("index(SPLIT(A60, ""|"", true, false), 0, 5)"),3)</f>
        <v>3</v>
      </c>
      <c r="H60" s="14" t="str">
        <f ca="1">IFERROR(__xludf.DUMMYFUNCTION("index(SPLIT(A60, ""|"", true, false), 0, 6)"),"1337837795410051157")</f>
        <v>1337837795410051157</v>
      </c>
    </row>
    <row r="61" spans="1:8" ht="15" x14ac:dyDescent="0.35">
      <c r="A61" s="2" t="s">
        <v>76</v>
      </c>
      <c r="B61" s="16">
        <f ca="1">IFERROR(__xludf.DUMMYFUNCTION("DATEVALUE(LEFT(index(SPLIT(A61, ""|"", true, false), 0, 1), 10))"),45696)</f>
        <v>45696</v>
      </c>
      <c r="C61" s="2" t="str">
        <f ca="1">IFERROR(__xludf.DUMMYFUNCTION("MID(index(SPLIT(A61, ""|"", true, false), 0, 1), 12, 8)"),"17:26:58")</f>
        <v>17:26:58</v>
      </c>
      <c r="D61" s="2" t="str">
        <f ca="1">IFERROR(__xludf.DUMMYFUNCTION("index(SPLIT(A61, ""|"", true, false), 0, 2)"),"zzchimchar")</f>
        <v>zzchimchar</v>
      </c>
      <c r="E61" s="14" t="str">
        <f ca="1">IFERROR(__xludf.DUMMYFUNCTION("TEXT(index(SPLIT(SUBSTITUTE(A61, ""|"", ""|'""), ""|"", true, false), 0, 3),""0000000000000000"")"),"6174616470644097")</f>
        <v>6174616470644097</v>
      </c>
      <c r="F61" s="2" t="str">
        <f ca="1">IFERROR(__xludf.DUMMYFUNCTION("index(SPLIT(A61, ""|"", true, false), 0, 4)"),"invalid")</f>
        <v>invalid</v>
      </c>
      <c r="G61" s="2">
        <f ca="1">IFERROR(__xludf.DUMMYFUNCTION("index(SPLIT(A61, ""|"", true, false), 0, 5)"),1)</f>
        <v>1</v>
      </c>
      <c r="H61" s="14" t="str">
        <f ca="1">IFERROR(__xludf.DUMMYFUNCTION("index(SPLIT(A61, ""|"", true, false), 0, 6)"),"1337837090733428850")</f>
        <v>1337837090733428850</v>
      </c>
    </row>
    <row r="62" spans="1:8" ht="15" x14ac:dyDescent="0.35">
      <c r="A62" s="2" t="s">
        <v>77</v>
      </c>
      <c r="B62" s="16">
        <f ca="1">IFERROR(__xludf.DUMMYFUNCTION("DATEVALUE(LEFT(index(SPLIT(A62, ""|"", true, false), 0, 1), 10))"),45696)</f>
        <v>45696</v>
      </c>
      <c r="C62" s="2" t="str">
        <f ca="1">IFERROR(__xludf.DUMMYFUNCTION("MID(index(SPLIT(A62, ""|"", true, false), 0, 1), 12, 8)"),"16:51:10")</f>
        <v>16:51:10</v>
      </c>
      <c r="D62" s="2" t="str">
        <f ca="1">IFERROR(__xludf.DUMMYFUNCTION("index(SPLIT(A62, ""|"", true, false), 0, 2)"),"KhasGP18")</f>
        <v>KhasGP18</v>
      </c>
      <c r="E62" s="14" t="str">
        <f ca="1">IFERROR(__xludf.DUMMYFUNCTION("TEXT(index(SPLIT(SUBSTITUTE(A62, ""|"", ""|'""), ""|"", true, false), 0, 3),""0000000000000000"")"),"7242828712871047")</f>
        <v>7242828712871047</v>
      </c>
      <c r="F62" s="2" t="str">
        <f ca="1">IFERROR(__xludf.DUMMYFUNCTION("index(SPLIT(A62, ""|"", true, false), 0, 4)"),"God")</f>
        <v>God</v>
      </c>
      <c r="G62" s="2">
        <f ca="1">IFERROR(__xludf.DUMMYFUNCTION("index(SPLIT(A62, ""|"", true, false), 0, 5)"),3)</f>
        <v>3</v>
      </c>
      <c r="H62" s="14" t="str">
        <f ca="1">IFERROR(__xludf.DUMMYFUNCTION("index(SPLIT(A62, ""|"", true, false), 0, 6)"),"1337828082807210090")</f>
        <v>1337828082807210090</v>
      </c>
    </row>
    <row r="63" spans="1:8" ht="15" x14ac:dyDescent="0.35">
      <c r="A63" s="2" t="s">
        <v>78</v>
      </c>
      <c r="B63" s="16">
        <f ca="1">IFERROR(__xludf.DUMMYFUNCTION("DATEVALUE(LEFT(index(SPLIT(A63, ""|"", true, false), 0, 1), 10))"),45696)</f>
        <v>45696</v>
      </c>
      <c r="C63" s="2" t="str">
        <f ca="1">IFERROR(__xludf.DUMMYFUNCTION("MID(index(SPLIT(A63, ""|"", true, false), 0, 1), 12, 8)"),"15:20:44")</f>
        <v>15:20:44</v>
      </c>
      <c r="D63" s="2" t="str">
        <f ca="1">IFERROR(__xludf.DUMMYFUNCTION("index(SPLIT(A63, ""|"", true, false), 0, 2)"),"zztreecko")</f>
        <v>zztreecko</v>
      </c>
      <c r="E63" s="14" t="str">
        <f ca="1">IFERROR(__xludf.DUMMYFUNCTION("TEXT(index(SPLIT(SUBSTITUTE(A63, ""|"", ""|'""), ""|"", true, false), 0, 3),""0000000000000000"")"),"7578582058279309")</f>
        <v>7578582058279309</v>
      </c>
      <c r="F63" s="2" t="str">
        <f ca="1">IFERROR(__xludf.DUMMYFUNCTION("index(SPLIT(A63, ""|"", true, false), 0, 4)"),"God")</f>
        <v>God</v>
      </c>
      <c r="G63" s="2">
        <f ca="1">IFERROR(__xludf.DUMMYFUNCTION("index(SPLIT(A63, ""|"", true, false), 0, 5)"),3)</f>
        <v>3</v>
      </c>
      <c r="H63" s="14" t="str">
        <f ca="1">IFERROR(__xludf.DUMMYFUNCTION("index(SPLIT(A63, ""|"", true, false), 0, 6)"),"1337805322810556487")</f>
        <v>1337805322810556487</v>
      </c>
    </row>
    <row r="64" spans="1:8" ht="15" x14ac:dyDescent="0.35">
      <c r="A64" s="2" t="s">
        <v>79</v>
      </c>
      <c r="B64" s="16">
        <f ca="1">IFERROR(__xludf.DUMMYFUNCTION("DATEVALUE(LEFT(index(SPLIT(A64, ""|"", true, false), 0, 1), 10))"),45696)</f>
        <v>45696</v>
      </c>
      <c r="C64" s="2" t="str">
        <f ca="1">IFERROR(__xludf.DUMMYFUNCTION("MID(index(SPLIT(A64, ""|"", true, false), 0, 1), 12, 8)"),"13:46:58")</f>
        <v>13:46:58</v>
      </c>
      <c r="D64" s="2" t="str">
        <f ca="1">IFERROR(__xludf.DUMMYFUNCTION("index(SPLIT(A64, ""|"", true, false), 0, 2)"),"KhasGP6")</f>
        <v>KhasGP6</v>
      </c>
      <c r="E64" s="14" t="str">
        <f ca="1">IFERROR(__xludf.DUMMYFUNCTION("TEXT(index(SPLIT(SUBSTITUTE(A64, ""|"", ""|'""), ""|"", true, false), 0, 3),""0000000000000000"")"),"0747600313180011")</f>
        <v>0747600313180011</v>
      </c>
      <c r="F64" s="2" t="str">
        <f ca="1">IFERROR(__xludf.DUMMYFUNCTION("index(SPLIT(A64, ""|"", true, false), 0, 4)"),"God")</f>
        <v>God</v>
      </c>
      <c r="G64" s="2">
        <f ca="1">IFERROR(__xludf.DUMMYFUNCTION("index(SPLIT(A64, ""|"", true, false), 0, 5)"),2)</f>
        <v>2</v>
      </c>
      <c r="H64" s="14" t="str">
        <f ca="1">IFERROR(__xludf.DUMMYFUNCTION("index(SPLIT(A64, ""|"", true, false), 0, 6)"),"1337781725081767998")</f>
        <v>1337781725081767998</v>
      </c>
    </row>
    <row r="65" spans="1:8" ht="15" x14ac:dyDescent="0.35">
      <c r="A65" s="2" t="s">
        <v>80</v>
      </c>
      <c r="B65" s="16">
        <f ca="1">IFERROR(__xludf.DUMMYFUNCTION("DATEVALUE(LEFT(index(SPLIT(A65, ""|"", true, false), 0, 1), 10))"),45696)</f>
        <v>45696</v>
      </c>
      <c r="C65" s="2" t="str">
        <f ca="1">IFERROR(__xludf.DUMMYFUNCTION("MID(index(SPLIT(A65, ""|"", true, false), 0, 1), 12, 8)"),"13:31:24")</f>
        <v>13:31:24</v>
      </c>
      <c r="D65" s="2" t="str">
        <f ca="1">IFERROR(__xludf.DUMMYFUNCTION("index(SPLIT(A65, ""|"", true, false), 0, 2)"),"F1keldeo")</f>
        <v>F1keldeo</v>
      </c>
      <c r="E65" s="14" t="str">
        <f ca="1">IFERROR(__xludf.DUMMYFUNCTION("TEXT(index(SPLIT(SUBSTITUTE(A65, ""|"", ""|'""), ""|"", true, false), 0, 3),""0000000000000000"")"),"0108824414193147")</f>
        <v>0108824414193147</v>
      </c>
      <c r="F65" s="2" t="str">
        <f ca="1">IFERROR(__xludf.DUMMYFUNCTION("index(SPLIT(A65, ""|"", true, false), 0, 4)"),"God")</f>
        <v>God</v>
      </c>
      <c r="G65" s="2">
        <f ca="1">IFERROR(__xludf.DUMMYFUNCTION("index(SPLIT(A65, ""|"", true, false), 0, 5)"),3)</f>
        <v>3</v>
      </c>
      <c r="H65" s="14" t="str">
        <f ca="1">IFERROR(__xludf.DUMMYFUNCTION("index(SPLIT(A65, ""|"", true, false), 0, 6)"),"1337777809917218878")</f>
        <v>1337777809917218878</v>
      </c>
    </row>
    <row r="66" spans="1:8" ht="15" x14ac:dyDescent="0.35">
      <c r="A66" s="2" t="s">
        <v>81</v>
      </c>
      <c r="B66" s="16">
        <f ca="1">IFERROR(__xludf.DUMMYFUNCTION("DATEVALUE(LEFT(index(SPLIT(A66, ""|"", true, false), 0, 1), 10))"),45696)</f>
        <v>45696</v>
      </c>
      <c r="C66" s="2" t="str">
        <f ca="1">IFERROR(__xludf.DUMMYFUNCTION("MID(index(SPLIT(A66, ""|"", true, false), 0, 1), 12, 8)"),"11:23:08")</f>
        <v>11:23:08</v>
      </c>
      <c r="D66" s="2" t="str">
        <f ca="1">IFERROR(__xludf.DUMMYFUNCTION("index(SPLIT(A66, ""|"", true, false), 0, 2)"),"MIcranidos")</f>
        <v>MIcranidos</v>
      </c>
      <c r="E66" s="14" t="str">
        <f ca="1">IFERROR(__xludf.DUMMYFUNCTION("TEXT(index(SPLIT(SUBSTITUTE(A66, ""|"", ""|'""), ""|"", true, false), 0, 3),""0000000000000000"")"),"6488637593590701")</f>
        <v>6488637593590701</v>
      </c>
      <c r="F66" s="2" t="str">
        <f ca="1">IFERROR(__xludf.DUMMYFUNCTION("index(SPLIT(A66, ""|"", true, false), 0, 4)"),"invalid")</f>
        <v>invalid</v>
      </c>
      <c r="G66" s="2">
        <f ca="1">IFERROR(__xludf.DUMMYFUNCTION("index(SPLIT(A66, ""|"", true, false), 0, 5)"),1)</f>
        <v>1</v>
      </c>
      <c r="H66" s="14" t="str">
        <f ca="1">IFERROR(__xludf.DUMMYFUNCTION("index(SPLIT(A66, ""|"", true, false), 0, 6)"),"1337745530071158845")</f>
        <v>1337745530071158845</v>
      </c>
    </row>
    <row r="67" spans="1:8" ht="15" x14ac:dyDescent="0.35">
      <c r="A67" s="2" t="s">
        <v>82</v>
      </c>
      <c r="B67" s="16">
        <f ca="1">IFERROR(__xludf.DUMMYFUNCTION("DATEVALUE(LEFT(index(SPLIT(A67, ""|"", true, false), 0, 1), 10))"),45696)</f>
        <v>45696</v>
      </c>
      <c r="C67" s="2" t="str">
        <f ca="1">IFERROR(__xludf.DUMMYFUNCTION("MID(index(SPLIT(A67, ""|"", true, false), 0, 1), 12, 8)"),"11:06:58")</f>
        <v>11:06:58</v>
      </c>
      <c r="D67" s="2" t="str">
        <f ca="1">IFERROR(__xludf.DUMMYFUNCTION("index(SPLIT(A67, ""|"", true, false), 0, 2)"),"BCmaushold")</f>
        <v>BCmaushold</v>
      </c>
      <c r="E67" s="14" t="str">
        <f ca="1">IFERROR(__xludf.DUMMYFUNCTION("TEXT(index(SPLIT(SUBSTITUTE(A67, ""|"", ""|'""), ""|"", true, false), 0, 3),""0000000000000000"")"),"1203262344040036")</f>
        <v>1203262344040036</v>
      </c>
      <c r="F67" s="2" t="str">
        <f ca="1">IFERROR(__xludf.DUMMYFUNCTION("index(SPLIT(A67, ""|"", true, false), 0, 4)"),"God")</f>
        <v>God</v>
      </c>
      <c r="G67" s="2">
        <f ca="1">IFERROR(__xludf.DUMMYFUNCTION("index(SPLIT(A67, ""|"", true, false), 0, 5)"),3)</f>
        <v>3</v>
      </c>
      <c r="H67" s="14" t="str">
        <f ca="1">IFERROR(__xludf.DUMMYFUNCTION("index(SPLIT(A67, ""|"", true, false), 0, 6)"),"1337741461570977842")</f>
        <v>1337741461570977842</v>
      </c>
    </row>
    <row r="68" spans="1:8" ht="15" x14ac:dyDescent="0.35">
      <c r="A68" s="2" t="s">
        <v>83</v>
      </c>
      <c r="B68" s="16">
        <f ca="1">IFERROR(__xludf.DUMMYFUNCTION("DATEVALUE(LEFT(index(SPLIT(A68, ""|"", true, false), 0, 1), 10))"),45696)</f>
        <v>45696</v>
      </c>
      <c r="C68" s="2" t="str">
        <f ca="1">IFERROR(__xludf.DUMMYFUNCTION("MID(index(SPLIT(A68, ""|"", true, false), 0, 1), 12, 8)"),"11:03:45")</f>
        <v>11:03:45</v>
      </c>
      <c r="D68" s="2" t="str">
        <f ca="1">IFERROR(__xludf.DUMMYFUNCTION("index(SPLIT(A68, ""|"", true, false), 0, 2)"),"MIsealeo")</f>
        <v>MIsealeo</v>
      </c>
      <c r="E68" s="14" t="str">
        <f ca="1">IFERROR(__xludf.DUMMYFUNCTION("TEXT(index(SPLIT(SUBSTITUTE(A68, ""|"", ""|'""), ""|"", true, false), 0, 3),""0000000000000000"")"),"4680973017025788")</f>
        <v>4680973017025788</v>
      </c>
      <c r="F68" s="2" t="str">
        <f ca="1">IFERROR(__xludf.DUMMYFUNCTION("index(SPLIT(A68, ""|"", true, false), 0, 4)"),"invalid")</f>
        <v>invalid</v>
      </c>
      <c r="G68" s="2">
        <f ca="1">IFERROR(__xludf.DUMMYFUNCTION("index(SPLIT(A68, ""|"", true, false), 0, 5)"),3)</f>
        <v>3</v>
      </c>
      <c r="H68" s="14" t="str">
        <f ca="1">IFERROR(__xludf.DUMMYFUNCTION("index(SPLIT(A68, ""|"", true, false), 0, 6)"),"1337740653853016145")</f>
        <v>1337740653853016145</v>
      </c>
    </row>
    <row r="69" spans="1:8" ht="15" x14ac:dyDescent="0.35">
      <c r="A69" s="2" t="s">
        <v>84</v>
      </c>
      <c r="B69" s="16">
        <f ca="1">IFERROR(__xludf.DUMMYFUNCTION("DATEVALUE(LEFT(index(SPLIT(A69, ""|"", true, false), 0, 1), 10))"),45696)</f>
        <v>45696</v>
      </c>
      <c r="C69" s="2" t="str">
        <f ca="1">IFERROR(__xludf.DUMMYFUNCTION("MID(index(SPLIT(A69, ""|"", true, false), 0, 1), 12, 8)"),"10:00:32")</f>
        <v>10:00:32</v>
      </c>
      <c r="D69" s="2" t="str">
        <f ca="1">IFERROR(__xludf.DUMMYFUNCTION("index(SPLIT(A69, ""|"", true, false), 0, 2)"),"MIlucario")</f>
        <v>MIlucario</v>
      </c>
      <c r="E69" s="14" t="str">
        <f ca="1">IFERROR(__xludf.DUMMYFUNCTION("TEXT(index(SPLIT(SUBSTITUTE(A69, ""|"", ""|'""), ""|"", true, false), 0, 3),""0000000000000000"")"),"1428387149504621")</f>
        <v>1428387149504621</v>
      </c>
      <c r="F69" s="2" t="str">
        <f ca="1">IFERROR(__xludf.DUMMYFUNCTION("index(SPLIT(A69, ""|"", true, false), 0, 4)"),"God")</f>
        <v>God</v>
      </c>
      <c r="G69" s="2">
        <f ca="1">IFERROR(__xludf.DUMMYFUNCTION("index(SPLIT(A69, ""|"", true, false), 0, 5)"),3)</f>
        <v>3</v>
      </c>
      <c r="H69" s="14" t="str">
        <f ca="1">IFERROR(__xludf.DUMMYFUNCTION("index(SPLIT(A69, ""|"", true, false), 0, 6)"),"1337724741238394880")</f>
        <v>1337724741238394880</v>
      </c>
    </row>
    <row r="70" spans="1:8" ht="15" x14ac:dyDescent="0.35">
      <c r="A70" s="2" t="s">
        <v>85</v>
      </c>
      <c r="B70" s="16">
        <f ca="1">IFERROR(__xludf.DUMMYFUNCTION("DATEVALUE(LEFT(index(SPLIT(A70, ""|"", true, false), 0, 1), 10))"),45696)</f>
        <v>45696</v>
      </c>
      <c r="C70" s="2" t="str">
        <f ca="1">IFERROR(__xludf.DUMMYFUNCTION("MID(index(SPLIT(A70, ""|"", true, false), 0, 1), 12, 8)"),"08:40:44")</f>
        <v>08:40:44</v>
      </c>
      <c r="D70" s="2" t="str">
        <f ca="1">IFERROR(__xludf.DUMMYFUNCTION("index(SPLIT(A70, ""|"", true, false), 0, 2)"),"KhasGP28")</f>
        <v>KhasGP28</v>
      </c>
      <c r="E70" s="14" t="str">
        <f ca="1">IFERROR(__xludf.DUMMYFUNCTION("TEXT(index(SPLIT(SUBSTITUTE(A70, ""|"", ""|'""), ""|"", true, false), 0, 3),""0000000000000000"")"),"9439387437775580")</f>
        <v>9439387437775580</v>
      </c>
      <c r="F70" s="2" t="str">
        <f ca="1">IFERROR(__xludf.DUMMYFUNCTION("index(SPLIT(A70, ""|"", true, false), 0, 4)"),"God")</f>
        <v>God</v>
      </c>
      <c r="G70" s="2">
        <f ca="1">IFERROR(__xludf.DUMMYFUNCTION("index(SPLIT(A70, ""|"", true, false), 0, 5)"),3)</f>
        <v>3</v>
      </c>
      <c r="H70" s="14" t="str">
        <f ca="1">IFERROR(__xludf.DUMMYFUNCTION("index(SPLIT(A70, ""|"", true, false), 0, 6)"),"1337704659858493461")</f>
        <v>1337704659858493461</v>
      </c>
    </row>
    <row r="71" spans="1:8" ht="15" x14ac:dyDescent="0.35">
      <c r="A71" s="2" t="s">
        <v>86</v>
      </c>
      <c r="B71" s="16">
        <f ca="1">IFERROR(__xludf.DUMMYFUNCTION("DATEVALUE(LEFT(index(SPLIT(A71, ""|"", true, false), 0, 1), 10))"),45696)</f>
        <v>45696</v>
      </c>
      <c r="C71" s="2" t="str">
        <f ca="1">IFERROR(__xludf.DUMMYFUNCTION("MID(index(SPLIT(A71, ""|"", true, false), 0, 1), 12, 8)"),"08:36:36")</f>
        <v>08:36:36</v>
      </c>
      <c r="D71" s="2" t="str">
        <f ca="1">IFERROR(__xludf.DUMMYFUNCTION("index(SPLIT(A71, ""|"", true, false), 0, 2)"),"MIwal")</f>
        <v>MIwal</v>
      </c>
      <c r="E71" s="14" t="str">
        <f ca="1">IFERROR(__xludf.DUMMYFUNCTION("TEXT(index(SPLIT(SUBSTITUTE(A71, ""|"", ""|'""), ""|"", true, false), 0, 3),""0000000000000000"")"),"0221103598429353")</f>
        <v>0221103598429353</v>
      </c>
      <c r="F71" s="2" t="str">
        <f ca="1">IFERROR(__xludf.DUMMYFUNCTION("index(SPLIT(A71, ""|"", true, false), 0, 4)"),"God")</f>
        <v>God</v>
      </c>
      <c r="G71" s="2">
        <f ca="1">IFERROR(__xludf.DUMMYFUNCTION("index(SPLIT(A71, ""|"", true, false), 0, 5)"),2)</f>
        <v>2</v>
      </c>
      <c r="H71" s="14" t="str">
        <f ca="1">IFERROR(__xludf.DUMMYFUNCTION("index(SPLIT(A71, ""|"", true, false), 0, 6)"),"1337703622150062141")</f>
        <v>1337703622150062141</v>
      </c>
    </row>
    <row r="72" spans="1:8" ht="15" x14ac:dyDescent="0.35">
      <c r="A72" s="2" t="s">
        <v>87</v>
      </c>
      <c r="B72" s="16">
        <f ca="1">IFERROR(__xludf.DUMMYFUNCTION("DATEVALUE(LEFT(index(SPLIT(A72, ""|"", true, false), 0, 1), 10))"),45696)</f>
        <v>45696</v>
      </c>
      <c r="C72" s="2" t="str">
        <f ca="1">IFERROR(__xludf.DUMMYFUNCTION("MID(index(SPLIT(A72, ""|"", true, false), 0, 1), 12, 8)"),"08:21:28")</f>
        <v>08:21:28</v>
      </c>
      <c r="D72" s="2" t="str">
        <f ca="1">IFERROR(__xludf.DUMMYFUNCTION("index(SPLIT(A72, ""|"", true, false), 0, 2)"),"BCeevee")</f>
        <v>BCeevee</v>
      </c>
      <c r="E72" s="14" t="str">
        <f ca="1">IFERROR(__xludf.DUMMYFUNCTION("TEXT(index(SPLIT(SUBSTITUTE(A72, ""|"", ""|'""), ""|"", true, false), 0, 3),""0000000000000000"")"),"6092242531711701")</f>
        <v>6092242531711701</v>
      </c>
      <c r="F72" s="2" t="str">
        <f ca="1">IFERROR(__xludf.DUMMYFUNCTION("index(SPLIT(A72, ""|"", true, false), 0, 4)"),"God")</f>
        <v>God</v>
      </c>
      <c r="G72" s="2">
        <f ca="1">IFERROR(__xludf.DUMMYFUNCTION("index(SPLIT(A72, ""|"", true, false), 0, 5)"),1)</f>
        <v>1</v>
      </c>
      <c r="H72" s="14" t="str">
        <f ca="1">IFERROR(__xludf.DUMMYFUNCTION("index(SPLIT(A72, ""|"", true, false), 0, 6)"),"1337699810643283979")</f>
        <v>1337699810643283979</v>
      </c>
    </row>
    <row r="73" spans="1:8" ht="15" x14ac:dyDescent="0.35">
      <c r="A73" s="2" t="s">
        <v>88</v>
      </c>
      <c r="B73" s="16">
        <f ca="1">IFERROR(__xludf.DUMMYFUNCTION("DATEVALUE(LEFT(index(SPLIT(A73, ""|"", true, false), 0, 1), 10))"),45696)</f>
        <v>45696</v>
      </c>
      <c r="C73" s="2" t="str">
        <f ca="1">IFERROR(__xludf.DUMMYFUNCTION("MID(index(SPLIT(A73, ""|"", true, false), 0, 1), 12, 8)"),"07:22:39")</f>
        <v>07:22:39</v>
      </c>
      <c r="D73" s="2" t="str">
        <f ca="1">IFERROR(__xludf.DUMMYFUNCTION("index(SPLIT(A73, ""|"", true, false), 0, 2)"),"BCtorracat")</f>
        <v>BCtorracat</v>
      </c>
      <c r="E73" s="14" t="str">
        <f ca="1">IFERROR(__xludf.DUMMYFUNCTION("TEXT(index(SPLIT(SUBSTITUTE(A73, ""|"", ""|'""), ""|"", true, false), 0, 3),""0000000000000000"")"),"7956269388226086")</f>
        <v>7956269388226086</v>
      </c>
      <c r="F73" s="2" t="str">
        <f ca="1">IFERROR(__xludf.DUMMYFUNCTION("index(SPLIT(A73, ""|"", true, false), 0, 4)"),"invalid")</f>
        <v>invalid</v>
      </c>
      <c r="G73" s="2">
        <f ca="1">IFERROR(__xludf.DUMMYFUNCTION("index(SPLIT(A73, ""|"", true, false), 0, 5)"),3)</f>
        <v>3</v>
      </c>
      <c r="H73" s="14" t="str">
        <f ca="1">IFERROR(__xludf.DUMMYFUNCTION("index(SPLIT(A73, ""|"", true, false), 0, 6)"),"1337685010358210572")</f>
        <v>1337685010358210572</v>
      </c>
    </row>
    <row r="74" spans="1:8" ht="15" x14ac:dyDescent="0.35">
      <c r="A74" s="2" t="s">
        <v>89</v>
      </c>
      <c r="B74" s="16">
        <f ca="1">IFERROR(__xludf.DUMMYFUNCTION("DATEVALUE(LEFT(index(SPLIT(A74, ""|"", true, false), 0, 1), 10))"),45696)</f>
        <v>45696</v>
      </c>
      <c r="C74" s="2" t="str">
        <f ca="1">IFERROR(__xludf.DUMMYFUNCTION("MID(index(SPLIT(A74, ""|"", true, false), 0, 1), 12, 8)"),"07:00:46")</f>
        <v>07:00:46</v>
      </c>
      <c r="D74" s="2" t="str">
        <f ca="1">IFERROR(__xludf.DUMMYFUNCTION("index(SPLIT(A74, ""|"", true, false), 0, 2)"),"BCtimburr")</f>
        <v>BCtimburr</v>
      </c>
      <c r="E74" s="14" t="str">
        <f ca="1">IFERROR(__xludf.DUMMYFUNCTION("TEXT(index(SPLIT(SUBSTITUTE(A74, ""|"", ""|'""), ""|"", true, false), 0, 3),""0000000000000000"")"),"3040446839000237")</f>
        <v>3040446839000237</v>
      </c>
      <c r="F74" s="2" t="str">
        <f ca="1">IFERROR(__xludf.DUMMYFUNCTION("index(SPLIT(A74, ""|"", true, false), 0, 4)"),"God")</f>
        <v>God</v>
      </c>
      <c r="G74" s="2">
        <f ca="1">IFERROR(__xludf.DUMMYFUNCTION("index(SPLIT(A74, ""|"", true, false), 0, 5)"),2)</f>
        <v>2</v>
      </c>
      <c r="H74" s="14" t="str">
        <f ca="1">IFERROR(__xludf.DUMMYFUNCTION("index(SPLIT(A74, ""|"", true, false), 0, 6)"),"1337679503601963018")</f>
        <v>1337679503601963018</v>
      </c>
    </row>
    <row r="75" spans="1:8" ht="15" x14ac:dyDescent="0.35">
      <c r="A75" s="2" t="s">
        <v>90</v>
      </c>
      <c r="B75" s="16">
        <f ca="1">IFERROR(__xludf.DUMMYFUNCTION("DATEVALUE(LEFT(index(SPLIT(A75, ""|"", true, false), 0, 1), 10))"),45696)</f>
        <v>45696</v>
      </c>
      <c r="C75" s="2" t="str">
        <f ca="1">IFERROR(__xludf.DUMMYFUNCTION("MID(index(SPLIT(A75, ""|"", true, false), 0, 1), 12, 8)"),"06:30:00")</f>
        <v>06:30:00</v>
      </c>
      <c r="D75" s="2" t="str">
        <f ca="1">IFERROR(__xludf.DUMMYFUNCTION("index(SPLIT(A75, ""|"", true, false), 0, 2)"),"MIsnorunt")</f>
        <v>MIsnorunt</v>
      </c>
      <c r="E75" s="14" t="str">
        <f ca="1">IFERROR(__xludf.DUMMYFUNCTION("TEXT(index(SPLIT(SUBSTITUTE(A75, ""|"", ""|'""), ""|"", true, false), 0, 3),""0000000000000000"")"),"4197721474519381")</f>
        <v>4197721474519381</v>
      </c>
      <c r="F75" s="2" t="str">
        <f ca="1">IFERROR(__xludf.DUMMYFUNCTION("index(SPLIT(A75, ""|"", true, false), 0, 4)"),"invalid")</f>
        <v>invalid</v>
      </c>
      <c r="G75" s="2">
        <f ca="1">IFERROR(__xludf.DUMMYFUNCTION("index(SPLIT(A75, ""|"", true, false), 0, 5)"),1)</f>
        <v>1</v>
      </c>
      <c r="H75" s="14" t="str">
        <f ca="1">IFERROR(__xludf.DUMMYFUNCTION("index(SPLIT(A75, ""|"", true, false), 0, 6)"),"1337671760421720066")</f>
        <v>1337671760421720066</v>
      </c>
    </row>
    <row r="76" spans="1:8" ht="15" x14ac:dyDescent="0.35">
      <c r="A76" s="2" t="s">
        <v>91</v>
      </c>
      <c r="B76" s="16">
        <f ca="1">IFERROR(__xludf.DUMMYFUNCTION("DATEVALUE(LEFT(index(SPLIT(A76, ""|"", true, false), 0, 1), 10))"),45696)</f>
        <v>45696</v>
      </c>
      <c r="C76" s="2" t="str">
        <f ca="1">IFERROR(__xludf.DUMMYFUNCTION("MID(index(SPLIT(A76, ""|"", true, false), 0, 1), 12, 8)"),"06:29:11")</f>
        <v>06:29:11</v>
      </c>
      <c r="D76" s="2" t="str">
        <f ca="1">IFERROR(__xludf.DUMMYFUNCTION("index(SPLIT(A76, ""|"", true, false), 0, 2)"),"BCironleaves")</f>
        <v>BCironleaves</v>
      </c>
      <c r="E76" s="14" t="str">
        <f ca="1">IFERROR(__xludf.DUMMYFUNCTION("TEXT(index(SPLIT(SUBSTITUTE(A76, ""|"", ""|'""), ""|"", true, false), 0, 3),""0000000000000000"")"),"8292191602005099")</f>
        <v>8292191602005099</v>
      </c>
      <c r="F76" s="2" t="str">
        <f ca="1">IFERROR(__xludf.DUMMYFUNCTION("index(SPLIT(A76, ""|"", true, false), 0, 4)"),"God")</f>
        <v>God</v>
      </c>
      <c r="G76" s="2">
        <f ca="1">IFERROR(__xludf.DUMMYFUNCTION("index(SPLIT(A76, ""|"", true, false), 0, 5)"),1)</f>
        <v>1</v>
      </c>
      <c r="H76" s="14" t="str">
        <f ca="1">IFERROR(__xludf.DUMMYFUNCTION("index(SPLIT(A76, ""|"", true, false), 0, 6)"),"1337671556075225148")</f>
        <v>1337671556075225148</v>
      </c>
    </row>
    <row r="77" spans="1:8" ht="15" x14ac:dyDescent="0.35">
      <c r="A77" s="2" t="s">
        <v>92</v>
      </c>
      <c r="B77" s="16">
        <f ca="1">IFERROR(__xludf.DUMMYFUNCTION("DATEVALUE(LEFT(index(SPLIT(A77, ""|"", true, false), 0, 1), 10))"),45696)</f>
        <v>45696</v>
      </c>
      <c r="C77" s="2" t="str">
        <f ca="1">IFERROR(__xludf.DUMMYFUNCTION("MID(index(SPLIT(A77, ""|"", true, false), 0, 1), 12, 8)"),"05:44:22")</f>
        <v>05:44:22</v>
      </c>
      <c r="D77" s="2" t="str">
        <f ca="1">IFERROR(__xludf.DUMMYFUNCTION("index(SPLIT(A77, ""|"", true, false), 0, 2)"),"KhasGP50")</f>
        <v>KhasGP50</v>
      </c>
      <c r="E77" s="14" t="str">
        <f ca="1">IFERROR(__xludf.DUMMYFUNCTION("TEXT(index(SPLIT(SUBSTITUTE(A77, ""|"", ""|'""), ""|"", true, false), 0, 3),""0000000000000000"")"),"3677845241099419")</f>
        <v>3677845241099419</v>
      </c>
      <c r="F77" s="2" t="str">
        <f ca="1">IFERROR(__xludf.DUMMYFUNCTION("index(SPLIT(A77, ""|"", true, false), 0, 4)"),"God")</f>
        <v>God</v>
      </c>
      <c r="G77" s="2">
        <f ca="1">IFERROR(__xludf.DUMMYFUNCTION("index(SPLIT(A77, ""|"", true, false), 0, 5)"),1)</f>
        <v>1</v>
      </c>
      <c r="H77" s="14" t="str">
        <f ca="1">IFERROR(__xludf.DUMMYFUNCTION("index(SPLIT(A77, ""|"", true, false), 0, 6)"),"1337660276748849172")</f>
        <v>1337660276748849172</v>
      </c>
    </row>
    <row r="78" spans="1:8" ht="15" x14ac:dyDescent="0.35">
      <c r="A78" s="2" t="s">
        <v>93</v>
      </c>
      <c r="B78" s="16">
        <f ca="1">IFERROR(__xludf.DUMMYFUNCTION("DATEVALUE(LEFT(index(SPLIT(A78, ""|"", true, false), 0, 1), 10))"),45696)</f>
        <v>45696</v>
      </c>
      <c r="C78" s="2" t="str">
        <f ca="1">IFERROR(__xludf.DUMMYFUNCTION("MID(index(SPLIT(A78, ""|"", true, false), 0, 1), 12, 8)"),"05:43:45")</f>
        <v>05:43:45</v>
      </c>
      <c r="D78" s="2" t="str">
        <f ca="1">IFERROR(__xludf.DUMMYFUNCTION("index(SPLIT(A78, ""|"", true, false), 0, 2)"),"BCdewgong")</f>
        <v>BCdewgong</v>
      </c>
      <c r="E78" s="14" t="str">
        <f ca="1">IFERROR(__xludf.DUMMYFUNCTION("TEXT(index(SPLIT(SUBSTITUTE(A78, ""|"", ""|'""), ""|"", true, false), 0, 3),""0000000000000000"")"),"5355197351520020")</f>
        <v>5355197351520020</v>
      </c>
      <c r="F78" s="2" t="str">
        <f ca="1">IFERROR(__xludf.DUMMYFUNCTION("index(SPLIT(A78, ""|"", true, false), 0, 4)"),"God")</f>
        <v>God</v>
      </c>
      <c r="G78" s="2">
        <f ca="1">IFERROR(__xludf.DUMMYFUNCTION("index(SPLIT(A78, ""|"", true, false), 0, 5)"),2)</f>
        <v>2</v>
      </c>
      <c r="H78" s="14" t="str">
        <f ca="1">IFERROR(__xludf.DUMMYFUNCTION("index(SPLIT(A78, ""|"", true, false), 0, 6)"),"1337660121295093801")</f>
        <v>1337660121295093801</v>
      </c>
    </row>
    <row r="79" spans="1:8" ht="15" x14ac:dyDescent="0.35">
      <c r="A79" s="2" t="s">
        <v>94</v>
      </c>
      <c r="B79" s="16">
        <f ca="1">IFERROR(__xludf.DUMMYFUNCTION("DATEVALUE(LEFT(index(SPLIT(A79, ""|"", true, false), 0, 1), 10))"),45696)</f>
        <v>45696</v>
      </c>
      <c r="C79" s="2" t="str">
        <f ca="1">IFERROR(__xludf.DUMMYFUNCTION("MID(index(SPLIT(A79, ""|"", true, false), 0, 1), 12, 8)"),"04:58:09")</f>
        <v>04:58:09</v>
      </c>
      <c r="D79" s="2" t="str">
        <f ca="1">IFERROR(__xludf.DUMMYFUNCTION("index(SPLIT(A79, ""|"", true, false), 0, 2)"),"KhasGP6")</f>
        <v>KhasGP6</v>
      </c>
      <c r="E79" s="14" t="str">
        <f ca="1">IFERROR(__xludf.DUMMYFUNCTION("TEXT(index(SPLIT(SUBSTITUTE(A79, ""|"", ""|'""), ""|"", true, false), 0, 3),""0000000000000000"")"),"2465722211617724")</f>
        <v>2465722211617724</v>
      </c>
      <c r="F79" s="2" t="str">
        <f ca="1">IFERROR(__xludf.DUMMYFUNCTION("index(SPLIT(A79, ""|"", true, false), 0, 4)"),"invalid")</f>
        <v>invalid</v>
      </c>
      <c r="G79" s="2">
        <f ca="1">IFERROR(__xludf.DUMMYFUNCTION("index(SPLIT(A79, ""|"", true, false), 0, 5)"),2)</f>
        <v>2</v>
      </c>
      <c r="H79" s="14" t="str">
        <f ca="1">IFERROR(__xludf.DUMMYFUNCTION("index(SPLIT(A79, ""|"", true, false), 0, 6)"),"1337648645058855034")</f>
        <v>1337648645058855034</v>
      </c>
    </row>
    <row r="80" spans="1:8" ht="15" x14ac:dyDescent="0.35">
      <c r="A80" s="2" t="s">
        <v>95</v>
      </c>
      <c r="B80" s="16">
        <f ca="1">IFERROR(__xludf.DUMMYFUNCTION("DATEVALUE(LEFT(index(SPLIT(A80, ""|"", true, false), 0, 1), 10))"),45696)</f>
        <v>45696</v>
      </c>
      <c r="C80" s="2" t="str">
        <f ca="1">IFERROR(__xludf.DUMMYFUNCTION("MID(index(SPLIT(A80, ""|"", true, false), 0, 1), 12, 8)"),"04:42:47")</f>
        <v>04:42:47</v>
      </c>
      <c r="D80" s="2" t="str">
        <f ca="1">IFERROR(__xludf.DUMMYFUNCTION("index(SPLIT(A80, ""|"", true, false), 0, 2)"),"KhasGP3")</f>
        <v>KhasGP3</v>
      </c>
      <c r="E80" s="14" t="str">
        <f ca="1">IFERROR(__xludf.DUMMYFUNCTION("TEXT(index(SPLIT(SUBSTITUTE(A80, ""|"", ""|'""), ""|"", true, false), 0, 3),""0000000000000000"")"),"9196879198354475")</f>
        <v>9196879198354475</v>
      </c>
      <c r="F80" s="2" t="str">
        <f ca="1">IFERROR(__xludf.DUMMYFUNCTION("index(SPLIT(A80, ""|"", true, false), 0, 4)"),"God")</f>
        <v>God</v>
      </c>
      <c r="G80" s="2">
        <f ca="1">IFERROR(__xludf.DUMMYFUNCTION("index(SPLIT(A80, ""|"", true, false), 0, 5)"),1)</f>
        <v>1</v>
      </c>
      <c r="H80" s="14" t="str">
        <f ca="1">IFERROR(__xludf.DUMMYFUNCTION("index(SPLIT(A80, ""|"", true, false), 0, 6)"),"1337644780854972436")</f>
        <v>1337644780854972436</v>
      </c>
    </row>
    <row r="81" spans="1:8" ht="15" x14ac:dyDescent="0.35">
      <c r="A81" s="2" t="s">
        <v>96</v>
      </c>
      <c r="B81" s="16">
        <f ca="1">IFERROR(__xludf.DUMMYFUNCTION("DATEVALUE(LEFT(index(SPLIT(A81, ""|"", true, false), 0, 1), 10))"),45696)</f>
        <v>45696</v>
      </c>
      <c r="C81" s="2" t="str">
        <f ca="1">IFERROR(__xludf.DUMMYFUNCTION("MID(index(SPLIT(A81, ""|"", true, false), 0, 1), 12, 8)"),"01:00:23")</f>
        <v>01:00:23</v>
      </c>
      <c r="D81" s="2" t="str">
        <f ca="1">IFERROR(__xludf.DUMMYFUNCTION("index(SPLIT(A81, ""|"", true, false), 0, 2)"),"B1omanyte")</f>
        <v>B1omanyte</v>
      </c>
      <c r="E81" s="14" t="str">
        <f ca="1">IFERROR(__xludf.DUMMYFUNCTION("TEXT(index(SPLIT(SUBSTITUTE(A81, ""|"", ""|'""), ""|"", true, false), 0, 3),""0000000000000000"")"),"0728104021022744")</f>
        <v>0728104021022744</v>
      </c>
      <c r="F81" s="2" t="str">
        <f ca="1">IFERROR(__xludf.DUMMYFUNCTION("index(SPLIT(A81, ""|"", true, false), 0, 4)"),"God")</f>
        <v>God</v>
      </c>
      <c r="G81" s="2">
        <f ca="1">IFERROR(__xludf.DUMMYFUNCTION("index(SPLIT(A81, ""|"", true, false), 0, 5)"),3)</f>
        <v>3</v>
      </c>
      <c r="H81" s="14" t="str">
        <f ca="1">IFERROR(__xludf.DUMMYFUNCTION("index(SPLIT(A81, ""|"", true, false), 0, 6)"),"1337588810996777124")</f>
        <v>1337588810996777124</v>
      </c>
    </row>
    <row r="82" spans="1:8" ht="15" x14ac:dyDescent="0.35">
      <c r="A82" s="2" t="s">
        <v>97</v>
      </c>
      <c r="B82" s="16">
        <f ca="1">IFERROR(__xludf.DUMMYFUNCTION("DATEVALUE(LEFT(index(SPLIT(A82, ""|"", true, false), 0, 1), 10))"),45696)</f>
        <v>45696</v>
      </c>
      <c r="C82" s="2" t="str">
        <f ca="1">IFERROR(__xludf.DUMMYFUNCTION("MID(index(SPLIT(A82, ""|"", true, false), 0, 1), 12, 8)"),"01:00:20")</f>
        <v>01:00:20</v>
      </c>
      <c r="D82" s="2" t="str">
        <f ca="1">IFERROR(__xludf.DUMMYFUNCTION("index(SPLIT(A82, ""|"", true, false), 0, 2)"),"KhasGP31")</f>
        <v>KhasGP31</v>
      </c>
      <c r="E82" s="14" t="str">
        <f ca="1">IFERROR(__xludf.DUMMYFUNCTION("TEXT(index(SPLIT(SUBSTITUTE(A82, ""|"", ""|'""), ""|"", true, false), 0, 3),""0000000000000000"")"),"3816584945506663")</f>
        <v>3816584945506663</v>
      </c>
      <c r="F82" s="2" t="str">
        <f ca="1">IFERROR(__xludf.DUMMYFUNCTION("index(SPLIT(A82, ""|"", true, false), 0, 4)"),"God")</f>
        <v>God</v>
      </c>
      <c r="G82" s="2">
        <f ca="1">IFERROR(__xludf.DUMMYFUNCTION("index(SPLIT(A82, ""|"", true, false), 0, 5)"),3)</f>
        <v>3</v>
      </c>
      <c r="H82" s="14" t="str">
        <f ca="1">IFERROR(__xludf.DUMMYFUNCTION("index(SPLIT(A82, ""|"", true, false), 0, 6)"),"1337588799311577160")</f>
        <v>1337588799311577160</v>
      </c>
    </row>
    <row r="83" spans="1:8" ht="15" x14ac:dyDescent="0.35">
      <c r="A83" s="2" t="s">
        <v>98</v>
      </c>
      <c r="B83" s="16">
        <f ca="1">IFERROR(__xludf.DUMMYFUNCTION("DATEVALUE(LEFT(index(SPLIT(A83, ""|"", true, false), 0, 1), 10))"),45696)</f>
        <v>45696</v>
      </c>
      <c r="C83" s="2" t="str">
        <f ca="1">IFERROR(__xludf.DUMMYFUNCTION("MID(index(SPLIT(A83, ""|"", true, false), 0, 1), 12, 8)"),"00:12:50")</f>
        <v>00:12:50</v>
      </c>
      <c r="D83" s="2" t="str">
        <f ca="1">IFERROR(__xludf.DUMMYFUNCTION("index(SPLIT(A83, ""|"", true, false), 0, 2)"),"KhasGP1")</f>
        <v>KhasGP1</v>
      </c>
      <c r="E83" s="14" t="str">
        <f ca="1">IFERROR(__xludf.DUMMYFUNCTION("TEXT(index(SPLIT(SUBSTITUTE(A83, ""|"", ""|'""), ""|"", true, false), 0, 3),""0000000000000000"")"),"8200184443608588")</f>
        <v>8200184443608588</v>
      </c>
      <c r="F83" s="2" t="str">
        <f ca="1">IFERROR(__xludf.DUMMYFUNCTION("index(SPLIT(A83, ""|"", true, false), 0, 4)"),"God")</f>
        <v>God</v>
      </c>
      <c r="G83" s="2">
        <f ca="1">IFERROR(__xludf.DUMMYFUNCTION("index(SPLIT(A83, ""|"", true, false), 0, 5)"),2)</f>
        <v>2</v>
      </c>
      <c r="H83" s="14" t="str">
        <f ca="1">IFERROR(__xludf.DUMMYFUNCTION("index(SPLIT(A83, ""|"", true, false), 0, 6)"),"1337576843271864371")</f>
        <v>1337576843271864371</v>
      </c>
    </row>
    <row r="84" spans="1:8" ht="15" x14ac:dyDescent="0.35">
      <c r="A84" s="2" t="s">
        <v>99</v>
      </c>
      <c r="B84" s="16">
        <f ca="1">IFERROR(__xludf.DUMMYFUNCTION("DATEVALUE(LEFT(index(SPLIT(A84, ""|"", true, false), 0, 1), 10))"),45695)</f>
        <v>45695</v>
      </c>
      <c r="C84" s="2" t="str">
        <f ca="1">IFERROR(__xludf.DUMMYFUNCTION("MID(index(SPLIT(A84, ""|"", true, false), 0, 1), 12, 8)"),"23:54:43")</f>
        <v>23:54:43</v>
      </c>
      <c r="D84" s="2" t="str">
        <f ca="1">IFERROR(__xludf.DUMMYFUNCTION("index(SPLIT(A84, ""|"", true, false), 0, 2)"),"BCmorgrem")</f>
        <v>BCmorgrem</v>
      </c>
      <c r="E84" s="14" t="str">
        <f ca="1">IFERROR(__xludf.DUMMYFUNCTION("TEXT(index(SPLIT(SUBSTITUTE(A84, ""|"", ""|'""), ""|"", true, false), 0, 3),""0000000000000000"")"),"2670497336150466")</f>
        <v>2670497336150466</v>
      </c>
      <c r="F84" s="2" t="str">
        <f ca="1">IFERROR(__xludf.DUMMYFUNCTION("index(SPLIT(A84, ""|"", true, false), 0, 4)"),"God")</f>
        <v>God</v>
      </c>
      <c r="G84" s="2">
        <f ca="1">IFERROR(__xludf.DUMMYFUNCTION("index(SPLIT(A84, ""|"", true, false), 0, 5)"),1)</f>
        <v>1</v>
      </c>
      <c r="H84" s="14" t="str">
        <f ca="1">IFERROR(__xludf.DUMMYFUNCTION("index(SPLIT(A84, ""|"", true, false), 0, 6)"),"1337572286303174678")</f>
        <v>1337572286303174678</v>
      </c>
    </row>
    <row r="85" spans="1:8" ht="15" x14ac:dyDescent="0.35">
      <c r="A85" s="2" t="s">
        <v>100</v>
      </c>
      <c r="B85" s="16">
        <f ca="1">IFERROR(__xludf.DUMMYFUNCTION("DATEVALUE(LEFT(index(SPLIT(A85, ""|"", true, false), 0, 1), 10))"),45695)</f>
        <v>45695</v>
      </c>
      <c r="C85" s="2" t="str">
        <f ca="1">IFERROR(__xludf.DUMMYFUNCTION("MID(index(SPLIT(A85, ""|"", true, false), 0, 1), 12, 8)"),"22:30:26")</f>
        <v>22:30:26</v>
      </c>
      <c r="D85" s="2" t="str">
        <f ca="1">IFERROR(__xludf.DUMMYFUNCTION("index(SPLIT(A85, ""|"", true, false), 0, 2)"),"KhasGP39")</f>
        <v>KhasGP39</v>
      </c>
      <c r="E85" s="14" t="str">
        <f ca="1">IFERROR(__xludf.DUMMYFUNCTION("TEXT(index(SPLIT(SUBSTITUTE(A85, ""|"", ""|'""), ""|"", true, false), 0, 3),""0000000000000000"")"),"8604311678755610")</f>
        <v>8604311678755610</v>
      </c>
      <c r="F85" s="2" t="str">
        <f ca="1">IFERROR(__xludf.DUMMYFUNCTION("index(SPLIT(A85, ""|"", true, false), 0, 4)"),"God")</f>
        <v>God</v>
      </c>
      <c r="G85" s="2">
        <f ca="1">IFERROR(__xludf.DUMMYFUNCTION("index(SPLIT(A85, ""|"", true, false), 0, 5)"),2)</f>
        <v>2</v>
      </c>
      <c r="H85" s="14" t="str">
        <f ca="1">IFERROR(__xludf.DUMMYFUNCTION("index(SPLIT(A85, ""|"", true, false), 0, 6)"),"1337551073392463943")</f>
        <v>1337551073392463943</v>
      </c>
    </row>
    <row r="86" spans="1:8" ht="15" x14ac:dyDescent="0.35">
      <c r="A86" s="2" t="s">
        <v>101</v>
      </c>
      <c r="B86" s="16">
        <f ca="1">IFERROR(__xludf.DUMMYFUNCTION("DATEVALUE(LEFT(index(SPLIT(A86, ""|"", true, false), 0, 1), 10))"),45695)</f>
        <v>45695</v>
      </c>
      <c r="C86" s="2" t="str">
        <f ca="1">IFERROR(__xludf.DUMMYFUNCTION("MID(index(SPLIT(A86, ""|"", true, false), 0, 1), 12, 8)"),"21:45:49")</f>
        <v>21:45:49</v>
      </c>
      <c r="D86" s="2" t="str">
        <f ca="1">IFERROR(__xludf.DUMMYFUNCTION("index(SPLIT(A86, ""|"", true, false), 0, 2)"),"L1crobat")</f>
        <v>L1crobat</v>
      </c>
      <c r="E86" s="14" t="str">
        <f ca="1">IFERROR(__xludf.DUMMYFUNCTION("TEXT(index(SPLIT(SUBSTITUTE(A86, ""|"", ""|'""), ""|"", true, false), 0, 3),""0000000000000000"")"),"6687021908712911")</f>
        <v>6687021908712911</v>
      </c>
      <c r="F86" s="2" t="str">
        <f ca="1">IFERROR(__xludf.DUMMYFUNCTION("index(SPLIT(A86, ""|"", true, false), 0, 4)"),"invalid")</f>
        <v>invalid</v>
      </c>
      <c r="G86" s="2">
        <f ca="1">IFERROR(__xludf.DUMMYFUNCTION("index(SPLIT(A86, ""|"", true, false), 0, 5)"),1)</f>
        <v>1</v>
      </c>
      <c r="H86" s="14" t="str">
        <f ca="1">IFERROR(__xludf.DUMMYFUNCTION("index(SPLIT(A86, ""|"", true, false), 0, 6)"),"1337539847233208474")</f>
        <v>1337539847233208474</v>
      </c>
    </row>
    <row r="87" spans="1:8" ht="15" x14ac:dyDescent="0.35">
      <c r="A87" s="2" t="s">
        <v>102</v>
      </c>
      <c r="B87" s="16">
        <f ca="1">IFERROR(__xludf.DUMMYFUNCTION("DATEVALUE(LEFT(index(SPLIT(A87, ""|"", true, false), 0, 1), 10))"),45695)</f>
        <v>45695</v>
      </c>
      <c r="C87" s="2" t="str">
        <f ca="1">IFERROR(__xludf.DUMMYFUNCTION("MID(index(SPLIT(A87, ""|"", true, false), 0, 1), 12, 8)"),"21:15:23")</f>
        <v>21:15:23</v>
      </c>
      <c r="D87" s="2" t="str">
        <f ca="1">IFERROR(__xludf.DUMMYFUNCTION("index(SPLIT(A87, ""|"", true, false), 0, 2)"),"F1kyogre")</f>
        <v>F1kyogre</v>
      </c>
      <c r="E87" s="14" t="str">
        <f ca="1">IFERROR(__xludf.DUMMYFUNCTION("TEXT(index(SPLIT(SUBSTITUTE(A87, ""|"", ""|'""), ""|"", true, false), 0, 3),""0000000000000000"")"),"0063196978224193")</f>
        <v>0063196978224193</v>
      </c>
      <c r="F87" s="2" t="str">
        <f ca="1">IFERROR(__xludf.DUMMYFUNCTION("index(SPLIT(A87, ""|"", true, false), 0, 4)"),"God")</f>
        <v>God</v>
      </c>
      <c r="G87" s="2">
        <f ca="1">IFERROR(__xludf.DUMMYFUNCTION("index(SPLIT(A87, ""|"", true, false), 0, 5)"),3)</f>
        <v>3</v>
      </c>
      <c r="H87" s="14" t="str">
        <f ca="1">IFERROR(__xludf.DUMMYFUNCTION("index(SPLIT(A87, ""|"", true, false), 0, 6)"),"1337532185573458030")</f>
        <v>1337532185573458030</v>
      </c>
    </row>
    <row r="88" spans="1:8" ht="15" x14ac:dyDescent="0.35">
      <c r="A88" s="2" t="s">
        <v>103</v>
      </c>
      <c r="B88" s="16">
        <f ca="1">IFERROR(__xludf.DUMMYFUNCTION("DATEVALUE(LEFT(index(SPLIT(A88, ""|"", true, false), 0, 1), 10))"),45695)</f>
        <v>45695</v>
      </c>
      <c r="C88" s="2" t="str">
        <f ca="1">IFERROR(__xludf.DUMMYFUNCTION("MID(index(SPLIT(A88, ""|"", true, false), 0, 1), 12, 8)"),"21:07:16")</f>
        <v>21:07:16</v>
      </c>
      <c r="D88" s="2" t="str">
        <f ca="1">IFERROR(__xludf.DUMMYFUNCTION("index(SPLIT(A88, ""|"", true, false), 0, 2)"),"KhasGP3")</f>
        <v>KhasGP3</v>
      </c>
      <c r="E88" s="14" t="str">
        <f ca="1">IFERROR(__xludf.DUMMYFUNCTION("TEXT(index(SPLIT(SUBSTITUTE(A88, ""|"", ""|'""), ""|"", true, false), 0, 3),""0000000000000000"")"),"9281455173757396")</f>
        <v>9281455173757396</v>
      </c>
      <c r="F88" s="2" t="str">
        <f ca="1">IFERROR(__xludf.DUMMYFUNCTION("index(SPLIT(A88, ""|"", true, false), 0, 4)"),"invalid")</f>
        <v>invalid</v>
      </c>
      <c r="G88" s="2">
        <f ca="1">IFERROR(__xludf.DUMMYFUNCTION("index(SPLIT(A88, ""|"", true, false), 0, 5)"),1)</f>
        <v>1</v>
      </c>
      <c r="H88" s="14" t="str">
        <f ca="1">IFERROR(__xludf.DUMMYFUNCTION("index(SPLIT(A88, ""|"", true, false), 0, 6)"),"1337530144121950349")</f>
        <v>1337530144121950349</v>
      </c>
    </row>
    <row r="89" spans="1:8" ht="15" x14ac:dyDescent="0.35">
      <c r="A89" s="2" t="s">
        <v>104</v>
      </c>
      <c r="B89" s="16">
        <f ca="1">IFERROR(__xludf.DUMMYFUNCTION("DATEVALUE(LEFT(index(SPLIT(A89, ""|"", true, false), 0, 1), 10))"),45695)</f>
        <v>45695</v>
      </c>
      <c r="C89" s="2" t="str">
        <f ca="1">IFERROR(__xludf.DUMMYFUNCTION("MID(index(SPLIT(A89, ""|"", true, false), 0, 1), 12, 8)"),"20:19:25")</f>
        <v>20:19:25</v>
      </c>
      <c r="D89" s="2" t="str">
        <f ca="1">IFERROR(__xludf.DUMMYFUNCTION("index(SPLIT(A89, ""|"", true, false), 0, 2)"),"L1croconaw")</f>
        <v>L1croconaw</v>
      </c>
      <c r="E89" s="14" t="str">
        <f ca="1">IFERROR(__xludf.DUMMYFUNCTION("TEXT(index(SPLIT(SUBSTITUTE(A89, ""|"", ""|'""), ""|"", true, false), 0, 3),""0000000000000000"")"),"9144179016306361")</f>
        <v>9144179016306361</v>
      </c>
      <c r="F89" s="2" t="str">
        <f ca="1">IFERROR(__xludf.DUMMYFUNCTION("index(SPLIT(A89, ""|"", true, false), 0, 4)"),"God")</f>
        <v>God</v>
      </c>
      <c r="G89" s="2">
        <f ca="1">IFERROR(__xludf.DUMMYFUNCTION("index(SPLIT(A89, ""|"", true, false), 0, 5)"),3)</f>
        <v>3</v>
      </c>
      <c r="H89" s="14" t="str">
        <f ca="1">IFERROR(__xludf.DUMMYFUNCTION("index(SPLIT(A89, ""|"", true, false), 0, 6)"),"1337518101230522500")</f>
        <v>1337518101230522500</v>
      </c>
    </row>
    <row r="90" spans="1:8" ht="15" x14ac:dyDescent="0.35">
      <c r="A90" s="2" t="s">
        <v>105</v>
      </c>
      <c r="B90" s="16">
        <f ca="1">IFERROR(__xludf.DUMMYFUNCTION("DATEVALUE(LEFT(index(SPLIT(A90, ""|"", true, false), 0, 1), 10))"),45695)</f>
        <v>45695</v>
      </c>
      <c r="C90" s="2" t="str">
        <f ca="1">IFERROR(__xludf.DUMMYFUNCTION("MID(index(SPLIT(A90, ""|"", true, false), 0, 1), 12, 8)"),"19:55:38")</f>
        <v>19:55:38</v>
      </c>
      <c r="D90" s="2" t="str">
        <f ca="1">IFERROR(__xludf.DUMMYFUNCTION("index(SPLIT(A90, ""|"", true, false), 0, 2)"),"F1mareep")</f>
        <v>F1mareep</v>
      </c>
      <c r="E90" s="14" t="str">
        <f ca="1">IFERROR(__xludf.DUMMYFUNCTION("TEXT(index(SPLIT(SUBSTITUTE(A90, ""|"", ""|'""), ""|"", true, false), 0, 3),""0000000000000000"")"),"6990035688807314")</f>
        <v>6990035688807314</v>
      </c>
      <c r="F90" s="2" t="str">
        <f ca="1">IFERROR(__xludf.DUMMYFUNCTION("index(SPLIT(A90, ""|"", true, false), 0, 4)"),"God")</f>
        <v>God</v>
      </c>
      <c r="G90" s="2">
        <f ca="1">IFERROR(__xludf.DUMMYFUNCTION("index(SPLIT(A90, ""|"", true, false), 0, 5)"),3)</f>
        <v>3</v>
      </c>
      <c r="H90" s="14" t="str">
        <f ca="1">IFERROR(__xludf.DUMMYFUNCTION("index(SPLIT(A90, ""|"", true, false), 0, 6)"),"1337512118903373926")</f>
        <v>1337512118903373926</v>
      </c>
    </row>
    <row r="91" spans="1:8" ht="15" x14ac:dyDescent="0.35">
      <c r="A91" s="2" t="s">
        <v>106</v>
      </c>
      <c r="B91" s="16">
        <f ca="1">IFERROR(__xludf.DUMMYFUNCTION("DATEVALUE(LEFT(index(SPLIT(A91, ""|"", true, false), 0, 1), 10))"),45695)</f>
        <v>45695</v>
      </c>
      <c r="C91" s="2" t="str">
        <f ca="1">IFERROR(__xludf.DUMMYFUNCTION("MID(index(SPLIT(A91, ""|"", true, false), 0, 1), 12, 8)"),"19:54:48")</f>
        <v>19:54:48</v>
      </c>
      <c r="D91" s="2" t="str">
        <f ca="1">IFERROR(__xludf.DUMMYFUNCTION("index(SPLIT(A91, ""|"", true, false), 0, 2)"),"abra")</f>
        <v>abra</v>
      </c>
      <c r="E91" s="14" t="str">
        <f ca="1">IFERROR(__xludf.DUMMYFUNCTION("TEXT(index(SPLIT(SUBSTITUTE(A91, ""|"", ""|'""), ""|"", true, false), 0, 3),""0000000000000000"")"),"4774351063384253")</f>
        <v>4774351063384253</v>
      </c>
      <c r="F91" s="2" t="str">
        <f ca="1">IFERROR(__xludf.DUMMYFUNCTION("index(SPLIT(A91, ""|"", true, false), 0, 4)"),"invalid")</f>
        <v>invalid</v>
      </c>
      <c r="G91" s="2">
        <f ca="1">IFERROR(__xludf.DUMMYFUNCTION("index(SPLIT(A91, ""|"", true, false), 0, 5)"),2)</f>
        <v>2</v>
      </c>
      <c r="H91" s="14" t="str">
        <f ca="1">IFERROR(__xludf.DUMMYFUNCTION("index(SPLIT(A91, ""|"", true, false), 0, 6)"),"1337511907141353724")</f>
        <v>1337511907141353724</v>
      </c>
    </row>
    <row r="92" spans="1:8" ht="15" x14ac:dyDescent="0.35">
      <c r="A92" s="2" t="s">
        <v>107</v>
      </c>
      <c r="B92" s="16">
        <f ca="1">IFERROR(__xludf.DUMMYFUNCTION("DATEVALUE(LEFT(index(SPLIT(A92, ""|"", true, false), 0, 1), 10))"),45695)</f>
        <v>45695</v>
      </c>
      <c r="C92" s="2" t="str">
        <f ca="1">IFERROR(__xludf.DUMMYFUNCTION("MID(index(SPLIT(A92, ""|"", true, false), 0, 1), 12, 8)"),"19:45:37")</f>
        <v>19:45:37</v>
      </c>
      <c r="D92" s="2" t="str">
        <f ca="1">IFERROR(__xludf.DUMMYFUNCTION("index(SPLIT(A92, ""|"", true, false), 0, 2)"),"MIspheal")</f>
        <v>MIspheal</v>
      </c>
      <c r="E92" s="14" t="str">
        <f ca="1">IFERROR(__xludf.DUMMYFUNCTION("TEXT(index(SPLIT(SUBSTITUTE(A92, ""|"", ""|'""), ""|"", true, false), 0, 3),""0000000000000000"")"),"3449802599811020")</f>
        <v>3449802599811020</v>
      </c>
      <c r="F92" s="2" t="str">
        <f ca="1">IFERROR(__xludf.DUMMYFUNCTION("index(SPLIT(A92, ""|"", true, false), 0, 4)"),"God")</f>
        <v>God</v>
      </c>
      <c r="G92" s="2">
        <f ca="1">IFERROR(__xludf.DUMMYFUNCTION("index(SPLIT(A92, ""|"", true, false), 0, 5)"),2)</f>
        <v>2</v>
      </c>
      <c r="H92" s="14" t="str">
        <f ca="1">IFERROR(__xludf.DUMMYFUNCTION("index(SPLIT(A92, ""|"", true, false), 0, 6)"),"1337509596553678889")</f>
        <v>1337509596553678889</v>
      </c>
    </row>
    <row r="93" spans="1:8" ht="15" x14ac:dyDescent="0.35">
      <c r="A93" s="2" t="s">
        <v>108</v>
      </c>
      <c r="B93" s="16">
        <f ca="1">IFERROR(__xludf.DUMMYFUNCTION("DATEVALUE(LEFT(index(SPLIT(A93, ""|"", true, false), 0, 1), 10))"),45695)</f>
        <v>45695</v>
      </c>
      <c r="C93" s="2" t="str">
        <f ca="1">IFERROR(__xludf.DUMMYFUNCTION("MID(index(SPLIT(A93, ""|"", true, false), 0, 1), 12, 8)"),"19:40:12")</f>
        <v>19:40:12</v>
      </c>
      <c r="D93" s="2" t="str">
        <f ca="1">IFERROR(__xludf.DUMMYFUNCTION("index(SPLIT(A93, ""|"", true, false), 0, 2)"),"BCperrserker")</f>
        <v>BCperrserker</v>
      </c>
      <c r="E93" s="14" t="str">
        <f ca="1">IFERROR(__xludf.DUMMYFUNCTION("TEXT(index(SPLIT(SUBSTITUTE(A93, ""|"", ""|'""), ""|"", true, false), 0, 3),""0000000000000000"")"),"1501778573016285")</f>
        <v>1501778573016285</v>
      </c>
      <c r="F93" s="2" t="str">
        <f ca="1">IFERROR(__xludf.DUMMYFUNCTION("index(SPLIT(A93, ""|"", true, false), 0, 4)"),"God")</f>
        <v>God</v>
      </c>
      <c r="G93" s="2">
        <f ca="1">IFERROR(__xludf.DUMMYFUNCTION("index(SPLIT(A93, ""|"", true, false), 0, 5)"),2)</f>
        <v>2</v>
      </c>
      <c r="H93" s="14" t="str">
        <f ca="1">IFERROR(__xludf.DUMMYFUNCTION("index(SPLIT(A93, ""|"", true, false), 0, 6)"),"1337508233924837487")</f>
        <v>1337508233924837487</v>
      </c>
    </row>
    <row r="94" spans="1:8" ht="15" x14ac:dyDescent="0.35">
      <c r="A94" s="2" t="s">
        <v>109</v>
      </c>
      <c r="B94" s="16">
        <f ca="1">IFERROR(__xludf.DUMMYFUNCTION("DATEVALUE(LEFT(index(SPLIT(A94, ""|"", true, false), 0, 1), 10))"),45695)</f>
        <v>45695</v>
      </c>
      <c r="C94" s="2" t="str">
        <f ca="1">IFERROR(__xludf.DUMMYFUNCTION("MID(index(SPLIT(A94, ""|"", true, false), 0, 1), 12, 8)"),"19:25:25")</f>
        <v>19:25:25</v>
      </c>
      <c r="D94" s="2" t="str">
        <f ca="1">IFERROR(__xludf.DUMMYFUNCTION("index(SPLIT(A94, ""|"", true, false), 0, 2)"),"pancham")</f>
        <v>pancham</v>
      </c>
      <c r="E94" s="14" t="str">
        <f ca="1">IFERROR(__xludf.DUMMYFUNCTION("TEXT(index(SPLIT(SUBSTITUTE(A94, ""|"", ""|'""), ""|"", true, false), 0, 3),""0000000000000000"")"),"7187287222792077")</f>
        <v>7187287222792077</v>
      </c>
      <c r="F94" s="2" t="str">
        <f ca="1">IFERROR(__xludf.DUMMYFUNCTION("index(SPLIT(A94, ""|"", true, false), 0, 4)"),"God")</f>
        <v>God</v>
      </c>
      <c r="G94" s="2">
        <f ca="1">IFERROR(__xludf.DUMMYFUNCTION("index(SPLIT(A94, ""|"", true, false), 0, 5)"),2)</f>
        <v>2</v>
      </c>
      <c r="H94" s="14" t="str">
        <f ca="1">IFERROR(__xludf.DUMMYFUNCTION("index(SPLIT(A94, ""|"", true, false), 0, 6)"),"1337504510855352322")</f>
        <v>1337504510855352322</v>
      </c>
    </row>
    <row r="95" spans="1:8" ht="15" x14ac:dyDescent="0.35">
      <c r="A95" s="2" t="s">
        <v>110</v>
      </c>
      <c r="B95" s="16">
        <f ca="1">IFERROR(__xludf.DUMMYFUNCTION("DATEVALUE(LEFT(index(SPLIT(A95, ""|"", true, false), 0, 1), 10))"),45695)</f>
        <v>45695</v>
      </c>
      <c r="C95" s="2" t="str">
        <f ca="1">IFERROR(__xludf.DUMMYFUNCTION("MID(index(SPLIT(A95, ""|"", true, false), 0, 1), 12, 8)"),"19:21:55")</f>
        <v>19:21:55</v>
      </c>
      <c r="D95" s="2" t="str">
        <f ca="1">IFERROR(__xludf.DUMMYFUNCTION("index(SPLIT(A95, ""|"", true, false), 0, 2)"),"BCgrookey")</f>
        <v>BCgrookey</v>
      </c>
      <c r="E95" s="14" t="str">
        <f ca="1">IFERROR(__xludf.DUMMYFUNCTION("TEXT(index(SPLIT(SUBSTITUTE(A95, ""|"", ""|'""), ""|"", true, false), 0, 3),""0000000000000000"")"),"6464105443270445")</f>
        <v>6464105443270445</v>
      </c>
      <c r="F95" s="2" t="str">
        <f ca="1">IFERROR(__xludf.DUMMYFUNCTION("index(SPLIT(A95, ""|"", true, false), 0, 4)"),"invalid")</f>
        <v>invalid</v>
      </c>
      <c r="G95" s="2">
        <f ca="1">IFERROR(__xludf.DUMMYFUNCTION("index(SPLIT(A95, ""|"", true, false), 0, 5)"),3)</f>
        <v>3</v>
      </c>
      <c r="H95" s="14" t="str">
        <f ca="1">IFERROR(__xludf.DUMMYFUNCTION("index(SPLIT(A95, ""|"", true, false), 0, 6)"),"1337503631548612690")</f>
        <v>1337503631548612690</v>
      </c>
    </row>
    <row r="96" spans="1:8" ht="15" x14ac:dyDescent="0.35">
      <c r="A96" s="2" t="s">
        <v>111</v>
      </c>
      <c r="B96" s="16">
        <f ca="1">IFERROR(__xludf.DUMMYFUNCTION("DATEVALUE(LEFT(index(SPLIT(A96, ""|"", true, false), 0, 1), 10))"),45695)</f>
        <v>45695</v>
      </c>
      <c r="C96" s="2" t="str">
        <f ca="1">IFERROR(__xludf.DUMMYFUNCTION("MID(index(SPLIT(A96, ""|"", true, false), 0, 1), 12, 8)"),"18:54:33")</f>
        <v>18:54:33</v>
      </c>
      <c r="D96" s="2" t="str">
        <f ca="1">IFERROR(__xludf.DUMMYFUNCTION("index(SPLIT(A96, ""|"", true, false), 0, 2)"),"BCnaganadel")</f>
        <v>BCnaganadel</v>
      </c>
      <c r="E96" s="14" t="str">
        <f ca="1">IFERROR(__xludf.DUMMYFUNCTION("TEXT(index(SPLIT(SUBSTITUTE(A96, ""|"", ""|'""), ""|"", true, false), 0, 3),""0000000000000000"")"),"2899973270219713")</f>
        <v>2899973270219713</v>
      </c>
      <c r="F96" s="2" t="str">
        <f ca="1">IFERROR(__xludf.DUMMYFUNCTION("index(SPLIT(A96, ""|"", true, false), 0, 4)"),"God")</f>
        <v>God</v>
      </c>
      <c r="G96" s="2">
        <f ca="1">IFERROR(__xludf.DUMMYFUNCTION("index(SPLIT(A96, ""|"", true, false), 0, 5)"),3)</f>
        <v>3</v>
      </c>
      <c r="H96" s="14" t="str">
        <f ca="1">IFERROR(__xludf.DUMMYFUNCTION("index(SPLIT(A96, ""|"", true, false), 0, 6)"),"1337496745655140415")</f>
        <v>1337496745655140415</v>
      </c>
    </row>
    <row r="97" spans="1:8" ht="15" x14ac:dyDescent="0.35">
      <c r="A97" s="2" t="s">
        <v>112</v>
      </c>
      <c r="B97" s="16">
        <f ca="1">IFERROR(__xludf.DUMMYFUNCTION("DATEVALUE(LEFT(index(SPLIT(A97, ""|"", true, false), 0, 1), 10))"),45695)</f>
        <v>45695</v>
      </c>
      <c r="C97" s="2" t="str">
        <f ca="1">IFERROR(__xludf.DUMMYFUNCTION("MID(index(SPLIT(A97, ""|"", true, false), 0, 1), 12, 8)"),"18:51:20")</f>
        <v>18:51:20</v>
      </c>
      <c r="D97" s="2" t="str">
        <f ca="1">IFERROR(__xludf.DUMMYFUNCTION("index(SPLIT(A97, ""|"", true, false), 0, 2)"),"F1stoutland")</f>
        <v>F1stoutland</v>
      </c>
      <c r="E97" s="14" t="str">
        <f ca="1">IFERROR(__xludf.DUMMYFUNCTION("TEXT(index(SPLIT(SUBSTITUTE(A97, ""|"", ""|'""), ""|"", true, false), 0, 3),""0000000000000000"")"),"8145573477470778")</f>
        <v>8145573477470778</v>
      </c>
      <c r="F97" s="2" t="str">
        <f ca="1">IFERROR(__xludf.DUMMYFUNCTION("index(SPLIT(A97, ""|"", true, false), 0, 4)"),"invalid")</f>
        <v>invalid</v>
      </c>
      <c r="G97" s="2">
        <f ca="1">IFERROR(__xludf.DUMMYFUNCTION("index(SPLIT(A97, ""|"", true, false), 0, 5)"),2)</f>
        <v>2</v>
      </c>
      <c r="H97" s="14" t="str">
        <f ca="1">IFERROR(__xludf.DUMMYFUNCTION("index(SPLIT(A97, ""|"", true, false), 0, 6)"),"1337495933465923704")</f>
        <v>1337495933465923704</v>
      </c>
    </row>
    <row r="98" spans="1:8" ht="15" x14ac:dyDescent="0.35">
      <c r="A98" s="2" t="s">
        <v>113</v>
      </c>
      <c r="B98" s="16">
        <f ca="1">IFERROR(__xludf.DUMMYFUNCTION("DATEVALUE(LEFT(index(SPLIT(A98, ""|"", true, false), 0, 1), 10))"),45695)</f>
        <v>45695</v>
      </c>
      <c r="C98" s="2" t="str">
        <f ca="1">IFERROR(__xludf.DUMMYFUNCTION("MID(index(SPLIT(A98, ""|"", true, false), 0, 1), 12, 8)"),"17:31:01")</f>
        <v>17:31:01</v>
      </c>
      <c r="D98" s="2" t="str">
        <f ca="1">IFERROR(__xludf.DUMMYFUNCTION("index(SPLIT(A98, ""|"", true, false), 0, 2)"),"heracross")</f>
        <v>heracross</v>
      </c>
      <c r="E98" s="14" t="str">
        <f ca="1">IFERROR(__xludf.DUMMYFUNCTION("TEXT(index(SPLIT(SUBSTITUTE(A98, ""|"", ""|'""), ""|"", true, false), 0, 3),""0000000000000000"")"),"7157057772465178")</f>
        <v>7157057772465178</v>
      </c>
      <c r="F98" s="2" t="str">
        <f ca="1">IFERROR(__xludf.DUMMYFUNCTION("index(SPLIT(A98, ""|"", true, false), 0, 4)"),"God")</f>
        <v>God</v>
      </c>
      <c r="G98" s="2">
        <f ca="1">IFERROR(__xludf.DUMMYFUNCTION("index(SPLIT(A98, ""|"", true, false), 0, 5)"),2)</f>
        <v>2</v>
      </c>
      <c r="H98" s="14" t="str">
        <f ca="1">IFERROR(__xludf.DUMMYFUNCTION("index(SPLIT(A98, ""|"", true, false), 0, 6)"),"1337475721760604190")</f>
        <v>1337475721760604190</v>
      </c>
    </row>
    <row r="99" spans="1:8" ht="15" x14ac:dyDescent="0.35">
      <c r="A99" s="2" t="s">
        <v>114</v>
      </c>
      <c r="B99" s="16">
        <f ca="1">IFERROR(__xludf.DUMMYFUNCTION("DATEVALUE(LEFT(index(SPLIT(A99, ""|"", true, false), 0, 1), 10))"),45695)</f>
        <v>45695</v>
      </c>
      <c r="C99" s="2" t="str">
        <f ca="1">IFERROR(__xludf.DUMMYFUNCTION("MID(index(SPLIT(A99, ""|"", true, false), 0, 1), 12, 8)"),"17:12:56")</f>
        <v>17:12:56</v>
      </c>
      <c r="D99" s="2" t="str">
        <f ca="1">IFERROR(__xludf.DUMMYFUNCTION("index(SPLIT(A99, ""|"", true, false), 0, 2)"),"BCkubfu")</f>
        <v>BCkubfu</v>
      </c>
      <c r="E99" s="14" t="str">
        <f ca="1">IFERROR(__xludf.DUMMYFUNCTION("TEXT(index(SPLIT(SUBSTITUTE(A99, ""|"", ""|'""), ""|"", true, false), 0, 3),""0000000000000000"")"),"8607419843439070")</f>
        <v>8607419843439070</v>
      </c>
      <c r="F99" s="2" t="str">
        <f ca="1">IFERROR(__xludf.DUMMYFUNCTION("index(SPLIT(A99, ""|"", true, false), 0, 4)"),"God")</f>
        <v>God</v>
      </c>
      <c r="G99" s="2">
        <f ca="1">IFERROR(__xludf.DUMMYFUNCTION("index(SPLIT(A99, ""|"", true, false), 0, 5)"),1)</f>
        <v>1</v>
      </c>
      <c r="H99" s="14" t="str">
        <f ca="1">IFERROR(__xludf.DUMMYFUNCTION("index(SPLIT(A99, ""|"", true, false), 0, 6)"),"1337471174073909502")</f>
        <v>1337471174073909502</v>
      </c>
    </row>
    <row r="100" spans="1:8" ht="15" x14ac:dyDescent="0.35">
      <c r="A100" s="2" t="s">
        <v>115</v>
      </c>
      <c r="B100" s="16">
        <f ca="1">IFERROR(__xludf.DUMMYFUNCTION("DATEVALUE(LEFT(index(SPLIT(A100, ""|"", true, false), 0, 1), 10))"),45695)</f>
        <v>45695</v>
      </c>
      <c r="C100" s="2" t="str">
        <f ca="1">IFERROR(__xludf.DUMMYFUNCTION("MID(index(SPLIT(A100, ""|"", true, false), 0, 1), 12, 8)"),"17:04:09")</f>
        <v>17:04:09</v>
      </c>
      <c r="D100" s="2" t="str">
        <f ca="1">IFERROR(__xludf.DUMMYFUNCTION("index(SPLIT(A100, ""|"", true, false), 0, 2)"),"KhasGP25")</f>
        <v>KhasGP25</v>
      </c>
      <c r="E100" s="14" t="str">
        <f ca="1">IFERROR(__xludf.DUMMYFUNCTION("TEXT(index(SPLIT(SUBSTITUTE(A100, ""|"", ""|'""), ""|"", true, false), 0, 3),""0000000000000000"")"),"8557516530817815")</f>
        <v>8557516530817815</v>
      </c>
      <c r="F100" s="2" t="str">
        <f ca="1">IFERROR(__xludf.DUMMYFUNCTION("index(SPLIT(A100, ""|"", true, false), 0, 4)"),"God")</f>
        <v>God</v>
      </c>
      <c r="G100" s="2">
        <f ca="1">IFERROR(__xludf.DUMMYFUNCTION("index(SPLIT(A100, ""|"", true, false), 0, 5)"),2)</f>
        <v>2</v>
      </c>
      <c r="H100" s="14" t="str">
        <f ca="1">IFERROR(__xludf.DUMMYFUNCTION("index(SPLIT(A100, ""|"", true, false), 0, 6)"),"1337468961234620479")</f>
        <v>1337468961234620479</v>
      </c>
    </row>
    <row r="101" spans="1:8" ht="15" x14ac:dyDescent="0.35">
      <c r="A101" s="2" t="s">
        <v>116</v>
      </c>
      <c r="B101" s="16">
        <f ca="1">IFERROR(__xludf.DUMMYFUNCTION("DATEVALUE(LEFT(index(SPLIT(A101, ""|"", true, false), 0, 1), 10))"),45695)</f>
        <v>45695</v>
      </c>
      <c r="C101" s="2" t="str">
        <f ca="1">IFERROR(__xludf.DUMMYFUNCTION("MID(index(SPLIT(A101, ""|"", true, false), 0, 1), 12, 8)"),"16:54:14")</f>
        <v>16:54:14</v>
      </c>
      <c r="D101" s="2" t="str">
        <f ca="1">IFERROR(__xludf.DUMMYFUNCTION("index(SPLIT(A101, ""|"", true, false), 0, 2)"),"KhasGP46")</f>
        <v>KhasGP46</v>
      </c>
      <c r="E101" s="14" t="str">
        <f ca="1">IFERROR(__xludf.DUMMYFUNCTION("TEXT(index(SPLIT(SUBSTITUTE(A101, ""|"", ""|'""), ""|"", true, false), 0, 3),""0000000000000000"")"),"0681558394712144")</f>
        <v>0681558394712144</v>
      </c>
      <c r="F101" s="2" t="str">
        <f ca="1">IFERROR(__xludf.DUMMYFUNCTION("index(SPLIT(A101, ""|"", true, false), 0, 4)"),"God")</f>
        <v>God</v>
      </c>
      <c r="G101" s="2">
        <f ca="1">IFERROR(__xludf.DUMMYFUNCTION("index(SPLIT(A101, ""|"", true, false), 0, 5)"),3)</f>
        <v>3</v>
      </c>
      <c r="H101" s="14" t="str">
        <f ca="1">IFERROR(__xludf.DUMMYFUNCTION("index(SPLIT(A101, ""|"", true, false), 0, 6)"),"1337466465636581388")</f>
        <v>1337466465636581388</v>
      </c>
    </row>
    <row r="102" spans="1:8" ht="15" x14ac:dyDescent="0.35">
      <c r="A102" s="2" t="s">
        <v>117</v>
      </c>
      <c r="B102" s="16">
        <f ca="1">IFERROR(__xludf.DUMMYFUNCTION("DATEVALUE(LEFT(index(SPLIT(A102, ""|"", true, false), 0, 1), 10))"),45695)</f>
        <v>45695</v>
      </c>
      <c r="C102" s="2" t="str">
        <f ca="1">IFERROR(__xludf.DUMMYFUNCTION("MID(index(SPLIT(A102, ""|"", true, false), 0, 1), 12, 8)"),"16:16:16")</f>
        <v>16:16:16</v>
      </c>
      <c r="D102" s="2" t="str">
        <f ca="1">IFERROR(__xludf.DUMMYFUNCTION("index(SPLIT(A102, ""|"", true, false), 0, 2)"),"KhasGP10")</f>
        <v>KhasGP10</v>
      </c>
      <c r="E102" s="14" t="str">
        <f ca="1">IFERROR(__xludf.DUMMYFUNCTION("TEXT(index(SPLIT(SUBSTITUTE(A102, ""|"", ""|'""), ""|"", true, false), 0, 3),""0000000000000000"")"),"0247940651926964")</f>
        <v>0247940651926964</v>
      </c>
      <c r="F102" s="2" t="str">
        <f ca="1">IFERROR(__xludf.DUMMYFUNCTION("index(SPLIT(A102, ""|"", true, false), 0, 4)"),"God")</f>
        <v>God</v>
      </c>
      <c r="G102" s="2">
        <f ca="1">IFERROR(__xludf.DUMMYFUNCTION("index(SPLIT(A102, ""|"", true, false), 0, 5)"),1)</f>
        <v>1</v>
      </c>
      <c r="H102" s="14" t="str">
        <f ca="1">IFERROR(__xludf.DUMMYFUNCTION("index(SPLIT(A102, ""|"", true, false), 0, 6)"),"1337456910336655466")</f>
        <v>1337456910336655466</v>
      </c>
    </row>
    <row r="103" spans="1:8" ht="15" x14ac:dyDescent="0.35">
      <c r="A103" s="2" t="s">
        <v>118</v>
      </c>
      <c r="B103" s="16">
        <f ca="1">IFERROR(__xludf.DUMMYFUNCTION("DATEVALUE(LEFT(index(SPLIT(A103, ""|"", true, false), 0, 1), 10))"),45695)</f>
        <v>45695</v>
      </c>
      <c r="C103" s="2" t="str">
        <f ca="1">IFERROR(__xludf.DUMMYFUNCTION("MID(index(SPLIT(A103, ""|"", true, false), 0, 1), 12, 8)"),"15:55:03")</f>
        <v>15:55:03</v>
      </c>
      <c r="D103" s="2" t="str">
        <f ca="1">IFERROR(__xludf.DUMMYFUNCTION("index(SPLIT(A103, ""|"", true, false), 0, 2)"),"F1kleavor")</f>
        <v>F1kleavor</v>
      </c>
      <c r="E103" s="14" t="str">
        <f ca="1">IFERROR(__xludf.DUMMYFUNCTION("TEXT(index(SPLIT(SUBSTITUTE(A103, ""|"", ""|'""), ""|"", true, false), 0, 3),""0000000000000000"")"),"8834374369554853")</f>
        <v>8834374369554853</v>
      </c>
      <c r="F103" s="2" t="str">
        <f ca="1">IFERROR(__xludf.DUMMYFUNCTION("index(SPLIT(A103, ""|"", true, false), 0, 4)"),"God")</f>
        <v>God</v>
      </c>
      <c r="G103" s="2">
        <f ca="1">IFERROR(__xludf.DUMMYFUNCTION("index(SPLIT(A103, ""|"", true, false), 0, 5)"),2)</f>
        <v>2</v>
      </c>
      <c r="H103" s="14" t="str">
        <f ca="1">IFERROR(__xludf.DUMMYFUNCTION("index(SPLIT(A103, ""|"", true, false), 0, 6)"),"1337451572803670017")</f>
        <v>1337451572803670017</v>
      </c>
    </row>
    <row r="104" spans="1:8" ht="15" x14ac:dyDescent="0.35">
      <c r="A104" s="2" t="s">
        <v>119</v>
      </c>
      <c r="B104" s="16">
        <f ca="1">IFERROR(__xludf.DUMMYFUNCTION("DATEVALUE(LEFT(index(SPLIT(A104, ""|"", true, false), 0, 1), 10))"),45695)</f>
        <v>45695</v>
      </c>
      <c r="C104" s="2" t="str">
        <f ca="1">IFERROR(__xludf.DUMMYFUNCTION("MID(index(SPLIT(A104, ""|"", true, false), 0, 1), 12, 8)"),"15:48:05")</f>
        <v>15:48:05</v>
      </c>
      <c r="D104" s="2" t="str">
        <f ca="1">IFERROR(__xludf.DUMMYFUNCTION("index(SPLIT(A104, ""|"", true, false), 0, 2)"),"KhasGP25")</f>
        <v>KhasGP25</v>
      </c>
      <c r="E104" s="14" t="str">
        <f ca="1">IFERROR(__xludf.DUMMYFUNCTION("TEXT(index(SPLIT(SUBSTITUTE(A104, ""|"", ""|'""), ""|"", true, false), 0, 3),""0000000000000000"")"),"7373284551379503")</f>
        <v>7373284551379503</v>
      </c>
      <c r="F104" s="2" t="str">
        <f ca="1">IFERROR(__xludf.DUMMYFUNCTION("index(SPLIT(A104, ""|"", true, false), 0, 4)"),"invalid")</f>
        <v>invalid</v>
      </c>
      <c r="G104" s="2">
        <f ca="1">IFERROR(__xludf.DUMMYFUNCTION("index(SPLIT(A104, ""|"", true, false), 0, 5)"),3)</f>
        <v>3</v>
      </c>
      <c r="H104" s="14" t="str">
        <f ca="1">IFERROR(__xludf.DUMMYFUNCTION("index(SPLIT(A104, ""|"", true, false), 0, 6)"),"1337449818003341325")</f>
        <v>1337449818003341325</v>
      </c>
    </row>
    <row r="105" spans="1:8" ht="15" x14ac:dyDescent="0.35">
      <c r="A105" s="2" t="s">
        <v>120</v>
      </c>
      <c r="B105" s="16">
        <f ca="1">IFERROR(__xludf.DUMMYFUNCTION("DATEVALUE(LEFT(index(SPLIT(A105, ""|"", true, false), 0, 1), 10))"),45695)</f>
        <v>45695</v>
      </c>
      <c r="C105" s="2" t="str">
        <f ca="1">IFERROR(__xludf.DUMMYFUNCTION("MID(index(SPLIT(A105, ""|"", true, false), 0, 1), 12, 8)"),"15:32:47")</f>
        <v>15:32:47</v>
      </c>
      <c r="D105" s="2" t="str">
        <f ca="1">IFERROR(__xludf.DUMMYFUNCTION("index(SPLIT(A105, ""|"", true, false), 0, 2)"),"F1magmortar")</f>
        <v>F1magmortar</v>
      </c>
      <c r="E105" s="14" t="str">
        <f ca="1">IFERROR(__xludf.DUMMYFUNCTION("TEXT(index(SPLIT(SUBSTITUTE(A105, ""|"", ""|'""), ""|"", true, false), 0, 3),""0000000000000000"")"),"8475863636409197")</f>
        <v>8475863636409197</v>
      </c>
      <c r="F105" s="2" t="str">
        <f ca="1">IFERROR(__xludf.DUMMYFUNCTION("index(SPLIT(A105, ""|"", true, false), 0, 4)"),"invalid")</f>
        <v>invalid</v>
      </c>
      <c r="G105" s="2">
        <f ca="1">IFERROR(__xludf.DUMMYFUNCTION("index(SPLIT(A105, ""|"", true, false), 0, 5)"),1)</f>
        <v>1</v>
      </c>
      <c r="H105" s="14" t="str">
        <f ca="1">IFERROR(__xludf.DUMMYFUNCTION("index(SPLIT(A105, ""|"", true, false), 0, 6)"),"1337445969477763092")</f>
        <v>1337445969477763092</v>
      </c>
    </row>
    <row r="106" spans="1:8" ht="15" x14ac:dyDescent="0.35">
      <c r="A106" s="2" t="s">
        <v>121</v>
      </c>
      <c r="B106" s="16">
        <f ca="1">IFERROR(__xludf.DUMMYFUNCTION("DATEVALUE(LEFT(index(SPLIT(A106, ""|"", true, false), 0, 1), 10))"),45695)</f>
        <v>45695</v>
      </c>
      <c r="C106" s="2" t="str">
        <f ca="1">IFERROR(__xludf.DUMMYFUNCTION("MID(index(SPLIT(A106, ""|"", true, false), 0, 1), 12, 8)"),"15:28:50")</f>
        <v>15:28:50</v>
      </c>
      <c r="D106" s="2" t="str">
        <f ca="1">IFERROR(__xludf.DUMMYFUNCTION("index(SPLIT(A106, ""|"", true, false), 0, 2)"),"F1munchlax")</f>
        <v>F1munchlax</v>
      </c>
      <c r="E106" s="14" t="str">
        <f ca="1">IFERROR(__xludf.DUMMYFUNCTION("TEXT(index(SPLIT(SUBSTITUTE(A106, ""|"", ""|'""), ""|"", true, false), 0, 3),""0000000000000000"")"),"6741170098028297")</f>
        <v>6741170098028297</v>
      </c>
      <c r="F106" s="2" t="str">
        <f ca="1">IFERROR(__xludf.DUMMYFUNCTION("index(SPLIT(A106, ""|"", true, false), 0, 4)"),"God")</f>
        <v>God</v>
      </c>
      <c r="G106" s="2">
        <f ca="1">IFERROR(__xludf.DUMMYFUNCTION("index(SPLIT(A106, ""|"", true, false), 0, 5)"),1)</f>
        <v>1</v>
      </c>
      <c r="H106" s="14" t="str">
        <f ca="1">IFERROR(__xludf.DUMMYFUNCTION("index(SPLIT(A106, ""|"", true, false), 0, 6)"),"1337444975440429078")</f>
        <v>1337444975440429078</v>
      </c>
    </row>
    <row r="107" spans="1:8" ht="15" x14ac:dyDescent="0.35">
      <c r="A107" s="2" t="s">
        <v>122</v>
      </c>
      <c r="B107" s="16">
        <f ca="1">IFERROR(__xludf.DUMMYFUNCTION("DATEVALUE(LEFT(index(SPLIT(A107, ""|"", true, false), 0, 1), 10))"),45695)</f>
        <v>45695</v>
      </c>
      <c r="C107" s="2" t="str">
        <f ca="1">IFERROR(__xludf.DUMMYFUNCTION("MID(index(SPLIT(A107, ""|"", true, false), 0, 1), 12, 8)"),"11:47:39")</f>
        <v>11:47:39</v>
      </c>
      <c r="D107" s="2" t="str">
        <f ca="1">IFERROR(__xludf.DUMMYFUNCTION("index(SPLIT(A107, ""|"", true, false), 0, 2)"),"BCbeartic")</f>
        <v>BCbeartic</v>
      </c>
      <c r="E107" s="14" t="str">
        <f ca="1">IFERROR(__xludf.DUMMYFUNCTION("TEXT(index(SPLIT(SUBSTITUTE(A107, ""|"", ""|'""), ""|"", true, false), 0, 3),""0000000000000000"")"),"1246972776882725")</f>
        <v>1246972776882725</v>
      </c>
      <c r="F107" s="2" t="str">
        <f ca="1">IFERROR(__xludf.DUMMYFUNCTION("index(SPLIT(A107, ""|"", true, false), 0, 4)"),"God")</f>
        <v>God</v>
      </c>
      <c r="G107" s="2">
        <f ca="1">IFERROR(__xludf.DUMMYFUNCTION("index(SPLIT(A107, ""|"", true, false), 0, 5)"),2)</f>
        <v>2</v>
      </c>
      <c r="H107" s="14" t="str">
        <f ca="1">IFERROR(__xludf.DUMMYFUNCTION("index(SPLIT(A107, ""|"", true, false), 0, 6)"),"1337389312530059348")</f>
        <v>1337389312530059348</v>
      </c>
    </row>
    <row r="108" spans="1:8" ht="15" x14ac:dyDescent="0.35">
      <c r="A108" s="2" t="s">
        <v>123</v>
      </c>
      <c r="B108" s="16">
        <f ca="1">IFERROR(__xludf.DUMMYFUNCTION("DATEVALUE(LEFT(index(SPLIT(A108, ""|"", true, false), 0, 1), 10))"),45695)</f>
        <v>45695</v>
      </c>
      <c r="C108" s="2" t="str">
        <f ca="1">IFERROR(__xludf.DUMMYFUNCTION("MID(index(SPLIT(A108, ""|"", true, false), 0, 1), 12, 8)"),"11:42:44")</f>
        <v>11:42:44</v>
      </c>
      <c r="D108" s="2" t="str">
        <f ca="1">IFERROR(__xludf.DUMMYFUNCTION("index(SPLIT(A108, ""|"", true, false), 0, 2)"),"BCflaaffy")</f>
        <v>BCflaaffy</v>
      </c>
      <c r="E108" s="14" t="str">
        <f ca="1">IFERROR(__xludf.DUMMYFUNCTION("TEXT(index(SPLIT(SUBSTITUTE(A108, ""|"", ""|'""), ""|"", true, false), 0, 3),""0000000000000000"")"),"5008936541002206")</f>
        <v>5008936541002206</v>
      </c>
      <c r="F108" s="2" t="str">
        <f ca="1">IFERROR(__xludf.DUMMYFUNCTION("index(SPLIT(A108, ""|"", true, false), 0, 4)"),"invalid")</f>
        <v>invalid</v>
      </c>
      <c r="G108" s="2">
        <f ca="1">IFERROR(__xludf.DUMMYFUNCTION("index(SPLIT(A108, ""|"", true, false), 0, 5)"),3)</f>
        <v>3</v>
      </c>
      <c r="H108" s="14" t="str">
        <f ca="1">IFERROR(__xludf.DUMMYFUNCTION("index(SPLIT(A108, ""|"", true, false), 0, 6)"),"1337388074723709028")</f>
        <v>1337388074723709028</v>
      </c>
    </row>
    <row r="109" spans="1:8" ht="15" x14ac:dyDescent="0.35">
      <c r="A109" s="2" t="s">
        <v>124</v>
      </c>
      <c r="B109" s="16">
        <f ca="1">IFERROR(__xludf.DUMMYFUNCTION("DATEVALUE(LEFT(index(SPLIT(A109, ""|"", true, false), 0, 1), 10))"),45695)</f>
        <v>45695</v>
      </c>
      <c r="C109" s="2" t="str">
        <f ca="1">IFERROR(__xludf.DUMMYFUNCTION("MID(index(SPLIT(A109, ""|"", true, false), 0, 1), 12, 8)"),"10:52:19")</f>
        <v>10:52:19</v>
      </c>
      <c r="D109" s="2" t="str">
        <f ca="1">IFERROR(__xludf.DUMMYFUNCTION("index(SPLIT(A109, ""|"", true, false), 0, 2)"),"BCgoodra")</f>
        <v>BCgoodra</v>
      </c>
      <c r="E109" s="14" t="str">
        <f ca="1">IFERROR(__xludf.DUMMYFUNCTION("TEXT(index(SPLIT(SUBSTITUTE(A109, ""|"", ""|'""), ""|"", true, false), 0, 3),""0000000000000000"")"),"4406209461610242")</f>
        <v>4406209461610242</v>
      </c>
      <c r="F109" s="2" t="str">
        <f ca="1">IFERROR(__xludf.DUMMYFUNCTION("index(SPLIT(A109, ""|"", true, false), 0, 4)"),"invalid")</f>
        <v>invalid</v>
      </c>
      <c r="G109" s="2">
        <f ca="1">IFERROR(__xludf.DUMMYFUNCTION("index(SPLIT(A109, ""|"", true, false), 0, 5)"),2)</f>
        <v>2</v>
      </c>
      <c r="H109" s="14" t="str">
        <f ca="1">IFERROR(__xludf.DUMMYFUNCTION("index(SPLIT(A109, ""|"", true, false), 0, 6)"),"1337375386484609146")</f>
        <v>1337375386484609146</v>
      </c>
    </row>
    <row r="110" spans="1:8" ht="15" x14ac:dyDescent="0.35">
      <c r="A110" s="2" t="s">
        <v>125</v>
      </c>
      <c r="B110" s="16">
        <f ca="1">IFERROR(__xludf.DUMMYFUNCTION("DATEVALUE(LEFT(index(SPLIT(A110, ""|"", true, false), 0, 1), 10))"),45695)</f>
        <v>45695</v>
      </c>
      <c r="C110" s="2" t="str">
        <f ca="1">IFERROR(__xludf.DUMMYFUNCTION("MID(index(SPLIT(A110, ""|"", true, false), 0, 1), 12, 8)"),"10:20:10")</f>
        <v>10:20:10</v>
      </c>
      <c r="D110" s="2" t="str">
        <f ca="1">IFERROR(__xludf.DUMMYFUNCTION("index(SPLIT(A110, ""|"", true, false), 0, 2)"),"BCgardevoir")</f>
        <v>BCgardevoir</v>
      </c>
      <c r="E110" s="14" t="str">
        <f ca="1">IFERROR(__xludf.DUMMYFUNCTION("TEXT(index(SPLIT(SUBSTITUTE(A110, ""|"", ""|'""), ""|"", true, false), 0, 3),""0000000000000000"")"),"6261842479719978")</f>
        <v>6261842479719978</v>
      </c>
      <c r="F110" s="2" t="str">
        <f ca="1">IFERROR(__xludf.DUMMYFUNCTION("index(SPLIT(A110, ""|"", true, false), 0, 4)"),"God")</f>
        <v>God</v>
      </c>
      <c r="G110" s="2">
        <f ca="1">IFERROR(__xludf.DUMMYFUNCTION("index(SPLIT(A110, ""|"", true, false), 0, 5)"),1)</f>
        <v>1</v>
      </c>
      <c r="H110" s="14" t="str">
        <f ca="1">IFERROR(__xludf.DUMMYFUNCTION("index(SPLIT(A110, ""|"", true, false), 0, 6)"),"1337367294724149248")</f>
        <v>1337367294724149248</v>
      </c>
    </row>
    <row r="111" spans="1:8" ht="15" x14ac:dyDescent="0.35">
      <c r="A111" s="2" t="s">
        <v>126</v>
      </c>
      <c r="B111" s="16">
        <f ca="1">IFERROR(__xludf.DUMMYFUNCTION("DATEVALUE(LEFT(index(SPLIT(A111, ""|"", true, false), 0, 1), 10))"),45695)</f>
        <v>45695</v>
      </c>
      <c r="C111" s="2" t="str">
        <f ca="1">IFERROR(__xludf.DUMMYFUNCTION("MID(index(SPLIT(A111, ""|"", true, false), 0, 1), 12, 8)"),"03:26:05")</f>
        <v>03:26:05</v>
      </c>
      <c r="D111" s="2" t="str">
        <f ca="1">IFERROR(__xludf.DUMMYFUNCTION("index(SPLIT(A111, ""|"", true, false), 0, 2)"),"L1articuno")</f>
        <v>L1articuno</v>
      </c>
      <c r="E111" s="14" t="str">
        <f ca="1">IFERROR(__xludf.DUMMYFUNCTION("TEXT(index(SPLIT(SUBSTITUTE(A111, ""|"", ""|'""), ""|"", true, false), 0, 3),""0000000000000000"")"),"0135407138131182")</f>
        <v>0135407138131182</v>
      </c>
      <c r="F111" s="2" t="str">
        <f ca="1">IFERROR(__xludf.DUMMYFUNCTION("index(SPLIT(A111, ""|"", true, false), 0, 4)"),"invalid")</f>
        <v>invalid</v>
      </c>
      <c r="G111" s="2">
        <f ca="1">IFERROR(__xludf.DUMMYFUNCTION("index(SPLIT(A111, ""|"", true, false), 0, 5)"),2)</f>
        <v>2</v>
      </c>
      <c r="H111" s="14" t="str">
        <f ca="1">IFERROR(__xludf.DUMMYFUNCTION("index(SPLIT(A111, ""|"", true, false), 0, 6)"),"1337263089640538203")</f>
        <v>1337263089640538203</v>
      </c>
    </row>
    <row r="112" spans="1:8" ht="15" x14ac:dyDescent="0.35">
      <c r="A112" s="2" t="s">
        <v>127</v>
      </c>
      <c r="B112" s="16">
        <f ca="1">IFERROR(__xludf.DUMMYFUNCTION("DATEVALUE(LEFT(index(SPLIT(A112, ""|"", true, false), 0, 1), 10))"),45695)</f>
        <v>45695</v>
      </c>
      <c r="C112" s="2" t="str">
        <f ca="1">IFERROR(__xludf.DUMMYFUNCTION("MID(index(SPLIT(A112, ""|"", true, false), 0, 1), 12, 8)"),"02:52:11")</f>
        <v>02:52:11</v>
      </c>
      <c r="D112" s="2" t="str">
        <f ca="1">IFERROR(__xludf.DUMMYFUNCTION("index(SPLIT(A112, ""|"", true, false), 0, 2)"),"BCfeebas")</f>
        <v>BCfeebas</v>
      </c>
      <c r="E112" s="14" t="str">
        <f ca="1">IFERROR(__xludf.DUMMYFUNCTION("TEXT(index(SPLIT(SUBSTITUTE(A112, ""|"", ""|'""), ""|"", true, false), 0, 3),""0000000000000000"")"),"7406292231290558")</f>
        <v>7406292231290558</v>
      </c>
      <c r="F112" s="2" t="str">
        <f ca="1">IFERROR(__xludf.DUMMYFUNCTION("index(SPLIT(A112, ""|"", true, false), 0, 4)"),"God")</f>
        <v>God</v>
      </c>
      <c r="G112" s="2">
        <f ca="1">IFERROR(__xludf.DUMMYFUNCTION("index(SPLIT(A112, ""|"", true, false), 0, 5)"),1)</f>
        <v>1</v>
      </c>
      <c r="H112" s="14" t="str">
        <f ca="1">IFERROR(__xludf.DUMMYFUNCTION("index(SPLIT(A112, ""|"", true, false), 0, 6)"),"1337254556840493127")</f>
        <v>1337254556840493127</v>
      </c>
    </row>
    <row r="113" spans="1:8" ht="15" x14ac:dyDescent="0.35">
      <c r="A113" s="2" t="s">
        <v>128</v>
      </c>
      <c r="B113" s="16">
        <f ca="1">IFERROR(__xludf.DUMMYFUNCTION("DATEVALUE(LEFT(index(SPLIT(A113, ""|"", true, false), 0, 1), 10))"),45695)</f>
        <v>45695</v>
      </c>
      <c r="C113" s="2" t="str">
        <f ca="1">IFERROR(__xludf.DUMMYFUNCTION("MID(index(SPLIT(A113, ""|"", true, false), 0, 1), 12, 8)"),"02:14:02")</f>
        <v>02:14:02</v>
      </c>
      <c r="D113" s="2" t="str">
        <f ca="1">IFERROR(__xludf.DUMMYFUNCTION("index(SPLIT(A113, ""|"", true, false), 0, 2)"),"F1tepig")</f>
        <v>F1tepig</v>
      </c>
      <c r="E113" s="14" t="str">
        <f ca="1">IFERROR(__xludf.DUMMYFUNCTION("TEXT(index(SPLIT(SUBSTITUTE(A113, ""|"", ""|'""), ""|"", true, false), 0, 3),""0000000000000000"")"),"8138929857785162")</f>
        <v>8138929857785162</v>
      </c>
      <c r="F113" s="2" t="str">
        <f ca="1">IFERROR(__xludf.DUMMYFUNCTION("index(SPLIT(A113, ""|"", true, false), 0, 4)"),"invalid")</f>
        <v>invalid</v>
      </c>
      <c r="G113" s="2">
        <f ca="1">IFERROR(__xludf.DUMMYFUNCTION("index(SPLIT(A113, ""|"", true, false), 0, 5)"),2)</f>
        <v>2</v>
      </c>
      <c r="H113" s="14" t="str">
        <f ca="1">IFERROR(__xludf.DUMMYFUNCTION("index(SPLIT(A113, ""|"", true, false), 0, 6)"),"1337244957995438182")</f>
        <v>1337244957995438182</v>
      </c>
    </row>
    <row r="114" spans="1:8" ht="15" x14ac:dyDescent="0.35">
      <c r="A114" s="2" t="s">
        <v>129</v>
      </c>
      <c r="B114" s="16">
        <f ca="1">IFERROR(__xludf.DUMMYFUNCTION("DATEVALUE(LEFT(index(SPLIT(A114, ""|"", true, false), 0, 1), 10))"),45695)</f>
        <v>45695</v>
      </c>
      <c r="C114" s="2" t="str">
        <f ca="1">IFERROR(__xludf.DUMMYFUNCTION("MID(index(SPLIT(A114, ""|"", true, false), 0, 1), 12, 8)"),"00:34:33")</f>
        <v>00:34:33</v>
      </c>
      <c r="D114" s="2" t="str">
        <f ca="1">IFERROR(__xludf.DUMMYFUNCTION("index(SPLIT(A114, ""|"", true, false), 0, 2)"),"BCkirlia")</f>
        <v>BCkirlia</v>
      </c>
      <c r="E114" s="14" t="str">
        <f ca="1">IFERROR(__xludf.DUMMYFUNCTION("TEXT(index(SPLIT(SUBSTITUTE(A114, ""|"", ""|'""), ""|"", true, false), 0, 3),""0000000000000000"")"),"8131287020094187")</f>
        <v>8131287020094187</v>
      </c>
      <c r="F114" s="2" t="str">
        <f ca="1">IFERROR(__xludf.DUMMYFUNCTION("index(SPLIT(A114, ""|"", true, false), 0, 4)"),"God")</f>
        <v>God</v>
      </c>
      <c r="G114" s="2">
        <f ca="1">IFERROR(__xludf.DUMMYFUNCTION("index(SPLIT(A114, ""|"", true, false), 0, 5)"),1)</f>
        <v>1</v>
      </c>
      <c r="H114" s="14" t="str">
        <f ca="1">IFERROR(__xludf.DUMMYFUNCTION("index(SPLIT(A114, ""|"", true, false), 0, 6)"),"1337219921238691951")</f>
        <v>1337219921238691951</v>
      </c>
    </row>
    <row r="115" spans="1:8" ht="15" x14ac:dyDescent="0.35">
      <c r="A115" s="2" t="s">
        <v>130</v>
      </c>
      <c r="B115" s="16">
        <f ca="1">IFERROR(__xludf.DUMMYFUNCTION("DATEVALUE(LEFT(index(SPLIT(A115, ""|"", true, false), 0, 1), 10))"),45695)</f>
        <v>45695</v>
      </c>
      <c r="C115" s="2" t="str">
        <f ca="1">IFERROR(__xludf.DUMMYFUNCTION("MID(index(SPLIT(A115, ""|"", true, false), 0, 1), 12, 8)"),"00:29:25")</f>
        <v>00:29:25</v>
      </c>
      <c r="D115" s="2" t="str">
        <f ca="1">IFERROR(__xludf.DUMMYFUNCTION("index(SPLIT(A115, ""|"", true, false), 0, 2)"),"BCarchaludon")</f>
        <v>BCarchaludon</v>
      </c>
      <c r="E115" s="14" t="str">
        <f ca="1">IFERROR(__xludf.DUMMYFUNCTION("TEXT(index(SPLIT(SUBSTITUTE(A115, ""|"", ""|'""), ""|"", true, false), 0, 3),""0000000000000000"")"),"8043459076029922")</f>
        <v>8043459076029922</v>
      </c>
      <c r="F115" s="2" t="str">
        <f ca="1">IFERROR(__xludf.DUMMYFUNCTION("index(SPLIT(A115, ""|"", true, false), 0, 4)"),"God")</f>
        <v>God</v>
      </c>
      <c r="G115" s="2">
        <f ca="1">IFERROR(__xludf.DUMMYFUNCTION("index(SPLIT(A115, ""|"", true, false), 0, 5)"),1)</f>
        <v>1</v>
      </c>
      <c r="H115" s="14" t="str">
        <f ca="1">IFERROR(__xludf.DUMMYFUNCTION("index(SPLIT(A115, ""|"", true, false), 0, 6)"),"1337218630315937925")</f>
        <v>1337218630315937925</v>
      </c>
    </row>
    <row r="116" spans="1:8" ht="15" x14ac:dyDescent="0.35">
      <c r="A116" s="2" t="s">
        <v>131</v>
      </c>
      <c r="B116" s="16">
        <f ca="1">IFERROR(__xludf.DUMMYFUNCTION("DATEVALUE(LEFT(index(SPLIT(A116, ""|"", true, false), 0, 1), 10))"),45694)</f>
        <v>45694</v>
      </c>
      <c r="C116" s="2" t="str">
        <f ca="1">IFERROR(__xludf.DUMMYFUNCTION("MID(index(SPLIT(A116, ""|"", true, false), 0, 1), 12, 8)"),"23:26:24")</f>
        <v>23:26:24</v>
      </c>
      <c r="D116" s="2" t="str">
        <f ca="1">IFERROR(__xludf.DUMMYFUNCTION("index(SPLIT(A116, ""|"", true, false), 0, 2)"),"L1totodile")</f>
        <v>L1totodile</v>
      </c>
      <c r="E116" s="14" t="str">
        <f ca="1">IFERROR(__xludf.DUMMYFUNCTION("TEXT(index(SPLIT(SUBSTITUTE(A116, ""|"", ""|'""), ""|"", true, false), 0, 3),""0000000000000000"")"),"3425051261664720")</f>
        <v>3425051261664720</v>
      </c>
      <c r="F116" s="2" t="str">
        <f ca="1">IFERROR(__xludf.DUMMYFUNCTION("index(SPLIT(A116, ""|"", true, false), 0, 4)"),"invalid")</f>
        <v>invalid</v>
      </c>
      <c r="G116" s="2">
        <f ca="1">IFERROR(__xludf.DUMMYFUNCTION("index(SPLIT(A116, ""|"", true, false), 0, 5)"),1)</f>
        <v>1</v>
      </c>
      <c r="H116" s="14" t="str">
        <f ca="1">IFERROR(__xludf.DUMMYFUNCTION("index(SPLIT(A116, ""|"", true, false), 0, 6)"),"1337202768674426992")</f>
        <v>1337202768674426992</v>
      </c>
    </row>
    <row r="117" spans="1:8" ht="15" x14ac:dyDescent="0.35">
      <c r="A117" s="2" t="s">
        <v>132</v>
      </c>
      <c r="B117" s="16">
        <f ca="1">IFERROR(__xludf.DUMMYFUNCTION("DATEVALUE(LEFT(index(SPLIT(A117, ""|"", true, false), 0, 1), 10))"),45694)</f>
        <v>45694</v>
      </c>
      <c r="C117" s="2" t="str">
        <f ca="1">IFERROR(__xludf.DUMMYFUNCTION("MID(index(SPLIT(A117, ""|"", true, false), 0, 1), 12, 8)"),"23:23:25")</f>
        <v>23:23:25</v>
      </c>
      <c r="D117" s="2" t="str">
        <f ca="1">IFERROR(__xludf.DUMMYFUNCTION("index(SPLIT(A117, ""|"", true, false), 0, 2)"),"F1munkidori")</f>
        <v>F1munkidori</v>
      </c>
      <c r="E117" s="14" t="str">
        <f ca="1">IFERROR(__xludf.DUMMYFUNCTION("TEXT(index(SPLIT(SUBSTITUTE(A117, ""|"", ""|'""), ""|"", true, false), 0, 3),""0000000000000000"")"),"1057147020296297")</f>
        <v>1057147020296297</v>
      </c>
      <c r="F117" s="2" t="str">
        <f ca="1">IFERROR(__xludf.DUMMYFUNCTION("index(SPLIT(A117, ""|"", true, false), 0, 4)"),"God")</f>
        <v>God</v>
      </c>
      <c r="G117" s="2">
        <f ca="1">IFERROR(__xludf.DUMMYFUNCTION("index(SPLIT(A117, ""|"", true, false), 0, 5)"),1)</f>
        <v>1</v>
      </c>
      <c r="H117" s="14" t="str">
        <f ca="1">IFERROR(__xludf.DUMMYFUNCTION("index(SPLIT(A117, ""|"", true, false), 0, 6)"),"1337202020830019775")</f>
        <v>1337202020830019775</v>
      </c>
    </row>
    <row r="118" spans="1:8" ht="15" x14ac:dyDescent="0.35">
      <c r="A118" s="2" t="s">
        <v>133</v>
      </c>
      <c r="B118" s="16">
        <f ca="1">IFERROR(__xludf.DUMMYFUNCTION("DATEVALUE(LEFT(index(SPLIT(A118, ""|"", true, false), 0, 1), 10))"),45694)</f>
        <v>45694</v>
      </c>
      <c r="C118" s="2" t="str">
        <f ca="1">IFERROR(__xludf.DUMMYFUNCTION("MID(index(SPLIT(A118, ""|"", true, false), 0, 1), 12, 8)"),"22:27:06")</f>
        <v>22:27:06</v>
      </c>
      <c r="D118" s="2" t="str">
        <f ca="1">IFERROR(__xludf.DUMMYFUNCTION("index(SPLIT(A118, ""|"", true, false), 0, 2)"),"RESbarbaracle")</f>
        <v>RESbarbaracle</v>
      </c>
      <c r="E118" s="14" t="str">
        <f ca="1">IFERROR(__xludf.DUMMYFUNCTION("TEXT(index(SPLIT(SUBSTITUTE(A118, ""|"", ""|'""), ""|"", true, false), 0, 3),""0000000000000000"")"),"9248409640565477")</f>
        <v>9248409640565477</v>
      </c>
      <c r="F118" s="2" t="str">
        <f ca="1">IFERROR(__xludf.DUMMYFUNCTION("index(SPLIT(A118, ""|"", true, false), 0, 4)"),"God")</f>
        <v>God</v>
      </c>
      <c r="G118" s="2">
        <f ca="1">IFERROR(__xludf.DUMMYFUNCTION("index(SPLIT(A118, ""|"", true, false), 0, 5)"),2)</f>
        <v>2</v>
      </c>
      <c r="H118" s="14" t="str">
        <f ca="1">IFERROR(__xludf.DUMMYFUNCTION("index(SPLIT(A118, ""|"", true, false), 0, 6)"),"1337187846305611857")</f>
        <v>1337187846305611857</v>
      </c>
    </row>
    <row r="119" spans="1:8" ht="15" x14ac:dyDescent="0.35">
      <c r="A119" s="2" t="s">
        <v>134</v>
      </c>
      <c r="B119" s="16">
        <f ca="1">IFERROR(__xludf.DUMMYFUNCTION("DATEVALUE(LEFT(index(SPLIT(A119, ""|"", true, false), 0, 1), 10))"),45694)</f>
        <v>45694</v>
      </c>
      <c r="C119" s="2" t="str">
        <f ca="1">IFERROR(__xludf.DUMMYFUNCTION("MID(index(SPLIT(A119, ""|"", true, false), 0, 1), 12, 8)"),"21:58:41")</f>
        <v>21:58:41</v>
      </c>
      <c r="D119" s="2" t="str">
        <f ca="1">IFERROR(__xludf.DUMMYFUNCTION("index(SPLIT(A119, ""|"", true, false), 0, 2)"),"F1carvanha")</f>
        <v>F1carvanha</v>
      </c>
      <c r="E119" s="14" t="str">
        <f ca="1">IFERROR(__xludf.DUMMYFUNCTION("TEXT(index(SPLIT(SUBSTITUTE(A119, ""|"", ""|'""), ""|"", true, false), 0, 3),""0000000000000000"")"),"5137204654028239")</f>
        <v>5137204654028239</v>
      </c>
      <c r="F119" s="2" t="str">
        <f ca="1">IFERROR(__xludf.DUMMYFUNCTION("index(SPLIT(A119, ""|"", true, false), 0, 4)"),"God")</f>
        <v>God</v>
      </c>
      <c r="G119" s="2">
        <f ca="1">IFERROR(__xludf.DUMMYFUNCTION("index(SPLIT(A119, ""|"", true, false), 0, 5)"),1)</f>
        <v>1</v>
      </c>
      <c r="H119" s="14" t="str">
        <f ca="1">IFERROR(__xludf.DUMMYFUNCTION("index(SPLIT(A119, ""|"", true, false), 0, 6)"),"1337180695092658186")</f>
        <v>1337180695092658186</v>
      </c>
    </row>
    <row r="120" spans="1:8" ht="15" x14ac:dyDescent="0.35">
      <c r="A120" s="2" t="s">
        <v>135</v>
      </c>
      <c r="B120" s="16">
        <f ca="1">IFERROR(__xludf.DUMMYFUNCTION("DATEVALUE(LEFT(index(SPLIT(A120, ""|"", true, false), 0, 1), 10))"),45694)</f>
        <v>45694</v>
      </c>
      <c r="C120" s="2" t="str">
        <f ca="1">IFERROR(__xludf.DUMMYFUNCTION("MID(index(SPLIT(A120, ""|"", true, false), 0, 1), 12, 8)"),"20:29:53")</f>
        <v>20:29:53</v>
      </c>
      <c r="D120" s="2" t="str">
        <f ca="1">IFERROR(__xludf.DUMMYFUNCTION("index(SPLIT(A120, ""|"", true, false), 0, 2)"),"RESdewott")</f>
        <v>RESdewott</v>
      </c>
      <c r="E120" s="14" t="str">
        <f ca="1">IFERROR(__xludf.DUMMYFUNCTION("TEXT(index(SPLIT(SUBSTITUTE(A120, ""|"", ""|'""), ""|"", true, false), 0, 3),""0000000000000000"")"),"7977171018255125")</f>
        <v>7977171018255125</v>
      </c>
      <c r="F120" s="2" t="str">
        <f ca="1">IFERROR(__xludf.DUMMYFUNCTION("index(SPLIT(A120, ""|"", true, false), 0, 4)"),"invalid")</f>
        <v>invalid</v>
      </c>
      <c r="G120" s="2">
        <f ca="1">IFERROR(__xludf.DUMMYFUNCTION("index(SPLIT(A120, ""|"", true, false), 0, 5)"),1)</f>
        <v>1</v>
      </c>
      <c r="H120" s="14" t="str">
        <f ca="1">IFERROR(__xludf.DUMMYFUNCTION("index(SPLIT(A120, ""|"", true, false), 0, 6)"),"1337158350403801170")</f>
        <v>1337158350403801170</v>
      </c>
    </row>
    <row r="121" spans="1:8" ht="15" x14ac:dyDescent="0.35">
      <c r="A121" s="2" t="s">
        <v>136</v>
      </c>
      <c r="B121" s="16">
        <f ca="1">IFERROR(__xludf.DUMMYFUNCTION("DATEVALUE(LEFT(index(SPLIT(A121, ""|"", true, false), 0, 1), 10))"),45694)</f>
        <v>45694</v>
      </c>
      <c r="C121" s="2" t="str">
        <f ca="1">IFERROR(__xludf.DUMMYFUNCTION("MID(index(SPLIT(A121, ""|"", true, false), 0, 1), 12, 8)"),"19:34:12")</f>
        <v>19:34:12</v>
      </c>
      <c r="D121" s="2" t="str">
        <f ca="1">IFERROR(__xludf.DUMMYFUNCTION("index(SPLIT(A121, ""|"", true, false), 0, 2)"),"RESregieleki")</f>
        <v>RESregieleki</v>
      </c>
      <c r="E121" s="14" t="str">
        <f ca="1">IFERROR(__xludf.DUMMYFUNCTION("TEXT(index(SPLIT(SUBSTITUTE(A121, ""|"", ""|'""), ""|"", true, false), 0, 3),""0000000000000000"")"),"6639199372418355")</f>
        <v>6639199372418355</v>
      </c>
      <c r="F121" s="2" t="str">
        <f ca="1">IFERROR(__xludf.DUMMYFUNCTION("index(SPLIT(A121, ""|"", true, false), 0, 4)"),"God")</f>
        <v>God</v>
      </c>
      <c r="G121" s="2">
        <f ca="1">IFERROR(__xludf.DUMMYFUNCTION("index(SPLIT(A121, ""|"", true, false), 0, 5)"),2)</f>
        <v>2</v>
      </c>
      <c r="H121" s="14" t="str">
        <f ca="1">IFERROR(__xludf.DUMMYFUNCTION("index(SPLIT(A121, ""|"", true, false), 0, 6)"),"1337144335954743387")</f>
        <v>1337144335954743387</v>
      </c>
    </row>
    <row r="122" spans="1:8" ht="15" x14ac:dyDescent="0.35">
      <c r="A122" s="2" t="s">
        <v>137</v>
      </c>
      <c r="B122" s="16">
        <f ca="1">IFERROR(__xludf.DUMMYFUNCTION("DATEVALUE(LEFT(index(SPLIT(A122, ""|"", true, false), 0, 1), 10))"),45694)</f>
        <v>45694</v>
      </c>
      <c r="C122" s="2" t="str">
        <f ca="1">IFERROR(__xludf.DUMMYFUNCTION("MID(index(SPLIT(A122, ""|"", true, false), 0, 1), 12, 8)"),"19:14:17")</f>
        <v>19:14:17</v>
      </c>
      <c r="D122" s="2" t="str">
        <f ca="1">IFERROR(__xludf.DUMMYFUNCTION("index(SPLIT(A122, ""|"", true, false), 0, 2)"),"BCgroudon")</f>
        <v>BCgroudon</v>
      </c>
      <c r="E122" s="14" t="str">
        <f ca="1">IFERROR(__xludf.DUMMYFUNCTION("TEXT(index(SPLIT(SUBSTITUTE(A122, ""|"", ""|'""), ""|"", true, false), 0, 3),""0000000000000000"")"),"4319336911921457")</f>
        <v>4319336911921457</v>
      </c>
      <c r="F122" s="2" t="str">
        <f ca="1">IFERROR(__xludf.DUMMYFUNCTION("index(SPLIT(A122, ""|"", true, false), 0, 4)"),"God")</f>
        <v>God</v>
      </c>
      <c r="G122" s="2">
        <f ca="1">IFERROR(__xludf.DUMMYFUNCTION("index(SPLIT(A122, ""|"", true, false), 0, 5)"),3)</f>
        <v>3</v>
      </c>
      <c r="H122" s="14" t="str">
        <f ca="1">IFERROR(__xludf.DUMMYFUNCTION("index(SPLIT(A122, ""|"", true, false), 0, 6)"),"1337139322024890379")</f>
        <v>1337139322024890379</v>
      </c>
    </row>
    <row r="123" spans="1:8" ht="15" x14ac:dyDescent="0.35">
      <c r="A123" s="2" t="s">
        <v>138</v>
      </c>
      <c r="B123" s="16">
        <f ca="1">IFERROR(__xludf.DUMMYFUNCTION("DATEVALUE(LEFT(index(SPLIT(A123, ""|"", true, false), 0, 1), 10))"),45694)</f>
        <v>45694</v>
      </c>
      <c r="C123" s="2" t="str">
        <f ca="1">IFERROR(__xludf.DUMMYFUNCTION("MID(index(SPLIT(A123, ""|"", true, false), 0, 1), 12, 8)"),"14:41:34")</f>
        <v>14:41:34</v>
      </c>
      <c r="D123" s="2" t="str">
        <f ca="1">IFERROR(__xludf.DUMMYFUNCTION("index(SPLIT(A123, ""|"", true, false), 0, 2)"),"REStrumbeak")</f>
        <v>REStrumbeak</v>
      </c>
      <c r="E123" s="14" t="str">
        <f ca="1">IFERROR(__xludf.DUMMYFUNCTION("TEXT(index(SPLIT(SUBSTITUTE(A123, ""|"", ""|'""), ""|"", true, false), 0, 3),""0000000000000000"")"),"3522642609487865")</f>
        <v>3522642609487865</v>
      </c>
      <c r="F123" s="2" t="str">
        <f ca="1">IFERROR(__xludf.DUMMYFUNCTION("index(SPLIT(A123, ""|"", true, false), 0, 4)"),"invalid")</f>
        <v>invalid</v>
      </c>
      <c r="G123" s="2">
        <f ca="1">IFERROR(__xludf.DUMMYFUNCTION("index(SPLIT(A123, ""|"", true, false), 0, 5)"),1)</f>
        <v>1</v>
      </c>
      <c r="H123" s="14" t="str">
        <f ca="1">IFERROR(__xludf.DUMMYFUNCTION("index(SPLIT(A123, ""|"", true, false), 0, 6)"),"1337070690448445460")</f>
        <v>1337070690448445460</v>
      </c>
    </row>
    <row r="124" spans="1:8" ht="15" x14ac:dyDescent="0.35">
      <c r="A124" s="2" t="s">
        <v>139</v>
      </c>
      <c r="B124" s="16">
        <f ca="1">IFERROR(__xludf.DUMMYFUNCTION("DATEVALUE(LEFT(index(SPLIT(A124, ""|"", true, false), 0, 1), 10))"),45694)</f>
        <v>45694</v>
      </c>
      <c r="C124" s="2" t="str">
        <f ca="1">IFERROR(__xludf.DUMMYFUNCTION("MID(index(SPLIT(A124, ""|"", true, false), 0, 1), 12, 8)"),"14:34:17")</f>
        <v>14:34:17</v>
      </c>
      <c r="D124" s="2" t="str">
        <f ca="1">IFERROR(__xludf.DUMMYFUNCTION("index(SPLIT(A124, ""|"", true, false), 0, 2)"),"zztreecko")</f>
        <v>zztreecko</v>
      </c>
      <c r="E124" s="14" t="str">
        <f ca="1">IFERROR(__xludf.DUMMYFUNCTION("TEXT(index(SPLIT(SUBSTITUTE(A124, ""|"", ""|'""), ""|"", true, false), 0, 3),""0000000000000000"")"),"")</f>
        <v/>
      </c>
      <c r="F124" s="2" t="str">
        <f ca="1">IFERROR(__xludf.DUMMYFUNCTION("index(SPLIT(A124, ""|"", true, false), 0, 4)"),"God")</f>
        <v>God</v>
      </c>
      <c r="G124" s="2">
        <f ca="1">IFERROR(__xludf.DUMMYFUNCTION("index(SPLIT(A124, ""|"", true, false), 0, 5)"),3)</f>
        <v>3</v>
      </c>
      <c r="H124" s="14" t="str">
        <f ca="1">IFERROR(__xludf.DUMMYFUNCTION("index(SPLIT(A124, ""|"", true, false), 0, 6)"),"1337068858472923377")</f>
        <v>1337068858472923377</v>
      </c>
    </row>
    <row r="125" spans="1:8" ht="15" x14ac:dyDescent="0.35">
      <c r="A125" s="2" t="s">
        <v>140</v>
      </c>
      <c r="B125" s="16">
        <f ca="1">IFERROR(__xludf.DUMMYFUNCTION("DATEVALUE(LEFT(index(SPLIT(A125, ""|"", true, false), 0, 1), 10))"),45694)</f>
        <v>45694</v>
      </c>
      <c r="C125" s="2" t="str">
        <f ca="1">IFERROR(__xludf.DUMMYFUNCTION("MID(index(SPLIT(A125, ""|"", true, false), 0, 1), 12, 8)"),"13:27:33")</f>
        <v>13:27:33</v>
      </c>
      <c r="D125" s="2" t="str">
        <f ca="1">IFERROR(__xludf.DUMMYFUNCTION("index(SPLIT(A125, ""|"", true, false), 0, 2)"),"L1snorlax")</f>
        <v>L1snorlax</v>
      </c>
      <c r="E125" s="14" t="str">
        <f ca="1">IFERROR(__xludf.DUMMYFUNCTION("TEXT(index(SPLIT(SUBSTITUTE(A125, ""|"", ""|'""), ""|"", true, false), 0, 3),""0000000000000000"")"),"6424321391902216")</f>
        <v>6424321391902216</v>
      </c>
      <c r="F125" s="2" t="str">
        <f ca="1">IFERROR(__xludf.DUMMYFUNCTION("index(SPLIT(A125, ""|"", true, false), 0, 4)"),"God")</f>
        <v>God</v>
      </c>
      <c r="G125" s="2">
        <f ca="1">IFERROR(__xludf.DUMMYFUNCTION("index(SPLIT(A125, ""|"", true, false), 0, 5)"),1)</f>
        <v>1</v>
      </c>
      <c r="H125" s="14" t="str">
        <f ca="1">IFERROR(__xludf.DUMMYFUNCTION("index(SPLIT(A125, ""|"", true, false), 0, 6)"),"1337052066685915228")</f>
        <v>1337052066685915228</v>
      </c>
    </row>
    <row r="126" spans="1:8" ht="15" x14ac:dyDescent="0.35">
      <c r="A126" s="2" t="s">
        <v>141</v>
      </c>
      <c r="B126" s="16">
        <f ca="1">IFERROR(__xludf.DUMMYFUNCTION("DATEVALUE(LEFT(index(SPLIT(A126, ""|"", true, false), 0, 1), 10))"),45694)</f>
        <v>45694</v>
      </c>
      <c r="C126" s="2" t="str">
        <f ca="1">IFERROR(__xludf.DUMMYFUNCTION("MID(index(SPLIT(A126, ""|"", true, false), 0, 1), 12, 8)"),"13:09:32")</f>
        <v>13:09:32</v>
      </c>
      <c r="D126" s="2" t="str">
        <f ca="1">IFERROR(__xludf.DUMMYFUNCTION("index(SPLIT(A126, ""|"", true, false), 0, 2)"),"RESgranbull")</f>
        <v>RESgranbull</v>
      </c>
      <c r="E126" s="14" t="str">
        <f ca="1">IFERROR(__xludf.DUMMYFUNCTION("TEXT(index(SPLIT(SUBSTITUTE(A126, ""|"", ""|'""), ""|"", true, false), 0, 3),""0000000000000000"")"),"9828104518701259")</f>
        <v>9828104518701259</v>
      </c>
      <c r="F126" s="2" t="str">
        <f ca="1">IFERROR(__xludf.DUMMYFUNCTION("index(SPLIT(A126, ""|"", true, false), 0, 4)"),"God")</f>
        <v>God</v>
      </c>
      <c r="G126" s="2">
        <f ca="1">IFERROR(__xludf.DUMMYFUNCTION("index(SPLIT(A126, ""|"", true, false), 0, 5)"),1)</f>
        <v>1</v>
      </c>
      <c r="H126" s="14" t="str">
        <f ca="1">IFERROR(__xludf.DUMMYFUNCTION("index(SPLIT(A126, ""|"", true, false), 0, 6)"),"1337047532630442064")</f>
        <v>1337047532630442064</v>
      </c>
    </row>
    <row r="127" spans="1:8" ht="15" x14ac:dyDescent="0.35">
      <c r="A127" s="2" t="s">
        <v>142</v>
      </c>
      <c r="B127" s="16">
        <f ca="1">IFERROR(__xludf.DUMMYFUNCTION("DATEVALUE(LEFT(index(SPLIT(A127, ""|"", true, false), 0, 1), 10))"),45694)</f>
        <v>45694</v>
      </c>
      <c r="C127" s="2" t="str">
        <f ca="1">IFERROR(__xludf.DUMMYFUNCTION("MID(index(SPLIT(A127, ""|"", true, false), 0, 1), 12, 8)"),"10:52:09")</f>
        <v>10:52:09</v>
      </c>
      <c r="D127" s="2" t="str">
        <f ca="1">IFERROR(__xludf.DUMMYFUNCTION("index(SPLIT(A127, ""|"", true, false), 0, 2)"),"RESsprigatito")</f>
        <v>RESsprigatito</v>
      </c>
      <c r="E127" s="14" t="str">
        <f ca="1">IFERROR(__xludf.DUMMYFUNCTION("TEXT(index(SPLIT(SUBSTITUTE(A127, ""|"", ""|'""), ""|"", true, false), 0, 3),""0000000000000000"")"),"4161142903907666")</f>
        <v>4161142903907666</v>
      </c>
      <c r="F127" s="2" t="str">
        <f ca="1">IFERROR(__xludf.DUMMYFUNCTION("index(SPLIT(A127, ""|"", true, false), 0, 4)"),"invalid")</f>
        <v>invalid</v>
      </c>
      <c r="G127" s="2">
        <f ca="1">IFERROR(__xludf.DUMMYFUNCTION("index(SPLIT(A127, ""|"", true, false), 0, 5)"),3)</f>
        <v>3</v>
      </c>
      <c r="H127" s="14" t="str">
        <f ca="1">IFERROR(__xludf.DUMMYFUNCTION("index(SPLIT(A127, ""|"", true, false), 0, 6)"),"1337012958357622798")</f>
        <v>1337012958357622798</v>
      </c>
    </row>
    <row r="128" spans="1:8" ht="15" x14ac:dyDescent="0.35">
      <c r="A128" s="2" t="s">
        <v>143</v>
      </c>
      <c r="B128" s="16">
        <f ca="1">IFERROR(__xludf.DUMMYFUNCTION("DATEVALUE(LEFT(index(SPLIT(A128, ""|"", true, false), 0, 1), 10))"),45694)</f>
        <v>45694</v>
      </c>
      <c r="C128" s="2" t="str">
        <f ca="1">IFERROR(__xludf.DUMMYFUNCTION("MID(index(SPLIT(A128, ""|"", true, false), 0, 1), 12, 8)"),"08:19:52")</f>
        <v>08:19:52</v>
      </c>
      <c r="D128" s="2" t="str">
        <f ca="1">IFERROR(__xludf.DUMMYFUNCTION("index(SPLIT(A128, ""|"", true, false), 0, 2)"),"RESquilladin")</f>
        <v>RESquilladin</v>
      </c>
      <c r="E128" s="14" t="str">
        <f ca="1">IFERROR(__xludf.DUMMYFUNCTION("TEXT(index(SPLIT(SUBSTITUTE(A128, ""|"", ""|'""), ""|"", true, false), 0, 3),""0000000000000000"")"),"1566797653207608")</f>
        <v>1566797653207608</v>
      </c>
      <c r="F128" s="2" t="str">
        <f ca="1">IFERROR(__xludf.DUMMYFUNCTION("index(SPLIT(A128, ""|"", true, false), 0, 4)"),"invalid")</f>
        <v>invalid</v>
      </c>
      <c r="G128" s="2">
        <f ca="1">IFERROR(__xludf.DUMMYFUNCTION("index(SPLIT(A128, ""|"", true, false), 0, 5)"),2)</f>
        <v>2</v>
      </c>
      <c r="H128" s="14" t="str">
        <f ca="1">IFERROR(__xludf.DUMMYFUNCTION("index(SPLIT(A128, ""|"", true, false), 0, 6)"),"1336974632775057539")</f>
        <v>1336974632775057539</v>
      </c>
    </row>
    <row r="129" spans="1:8" ht="15" x14ac:dyDescent="0.35">
      <c r="A129" s="2" t="s">
        <v>144</v>
      </c>
      <c r="B129" s="16">
        <f ca="1">IFERROR(__xludf.DUMMYFUNCTION("DATEVALUE(LEFT(index(SPLIT(A129, ""|"", true, false), 0, 1), 10))"),45694)</f>
        <v>45694</v>
      </c>
      <c r="C129" s="2" t="str">
        <f ca="1">IFERROR(__xludf.DUMMYFUNCTION("MID(index(SPLIT(A129, ""|"", true, false), 0, 1), 12, 8)"),"06:59:49")</f>
        <v>06:59:49</v>
      </c>
      <c r="D129" s="2" t="str">
        <f ca="1">IFERROR(__xludf.DUMMYFUNCTION("index(SPLIT(A129, ""|"", true, false), 0, 2)"),"BCdrampa")</f>
        <v>BCdrampa</v>
      </c>
      <c r="E129" s="14" t="str">
        <f ca="1">IFERROR(__xludf.DUMMYFUNCTION("TEXT(index(SPLIT(SUBSTITUTE(A129, ""|"", ""|'""), ""|"", true, false), 0, 3),""0000000000000000"")"),"1372037501193841")</f>
        <v>1372037501193841</v>
      </c>
      <c r="F129" s="2" t="str">
        <f ca="1">IFERROR(__xludf.DUMMYFUNCTION("index(SPLIT(A129, ""|"", true, false), 0, 4)"),"God")</f>
        <v>God</v>
      </c>
      <c r="G129" s="2">
        <f ca="1">IFERROR(__xludf.DUMMYFUNCTION("index(SPLIT(A129, ""|"", true, false), 0, 5)"),1)</f>
        <v>1</v>
      </c>
      <c r="H129" s="14" t="str">
        <f ca="1">IFERROR(__xludf.DUMMYFUNCTION("index(SPLIT(A129, ""|"", true, false), 0, 6)"),"1336954489630097439")</f>
        <v>1336954489630097439</v>
      </c>
    </row>
    <row r="130" spans="1:8" ht="15" x14ac:dyDescent="0.35">
      <c r="A130" s="2" t="s">
        <v>145</v>
      </c>
      <c r="B130" s="16">
        <f ca="1">IFERROR(__xludf.DUMMYFUNCTION("DATEVALUE(LEFT(index(SPLIT(A130, ""|"", true, false), 0, 1), 10))"),45694)</f>
        <v>45694</v>
      </c>
      <c r="C130" s="2" t="str">
        <f ca="1">IFERROR(__xludf.DUMMYFUNCTION("MID(index(SPLIT(A130, ""|"", true, false), 0, 1), 12, 8)"),"05:45:32")</f>
        <v>05:45:32</v>
      </c>
      <c r="D130" s="2" t="str">
        <f ca="1">IFERROR(__xludf.DUMMYFUNCTION("index(SPLIT(A130, ""|"", true, false), 0, 2)"),"RESpyroar")</f>
        <v>RESpyroar</v>
      </c>
      <c r="E130" s="14" t="str">
        <f ca="1">IFERROR(__xludf.DUMMYFUNCTION("TEXT(index(SPLIT(SUBSTITUTE(A130, ""|"", ""|'""), ""|"", true, false), 0, 3),""0000000000000000"")"),"3900677859964152")</f>
        <v>3900677859964152</v>
      </c>
      <c r="F130" s="2" t="str">
        <f ca="1">IFERROR(__xludf.DUMMYFUNCTION("index(SPLIT(A130, ""|"", true, false), 0, 4)"),"invalid")</f>
        <v>invalid</v>
      </c>
      <c r="G130" s="2">
        <f ca="1">IFERROR(__xludf.DUMMYFUNCTION("index(SPLIT(A130, ""|"", true, false), 0, 5)"),1)</f>
        <v>1</v>
      </c>
      <c r="H130" s="14" t="str">
        <f ca="1">IFERROR(__xludf.DUMMYFUNCTION("index(SPLIT(A130, ""|"", true, false), 0, 6)"),"1336935793822011452")</f>
        <v>1336935793822011452</v>
      </c>
    </row>
    <row r="131" spans="1:8" ht="15" x14ac:dyDescent="0.35">
      <c r="A131" s="2" t="s">
        <v>146</v>
      </c>
      <c r="B131" s="16">
        <f ca="1">IFERROR(__xludf.DUMMYFUNCTION("DATEVALUE(LEFT(index(SPLIT(A131, ""|"", true, false), 0, 1), 10))"),45694)</f>
        <v>45694</v>
      </c>
      <c r="C131" s="2" t="str">
        <f ca="1">IFERROR(__xludf.DUMMYFUNCTION("MID(index(SPLIT(A131, ""|"", true, false), 0, 1), 12, 8)"),"04:46:01")</f>
        <v>04:46:01</v>
      </c>
      <c r="D131" s="2" t="str">
        <f ca="1">IFERROR(__xludf.DUMMYFUNCTION("index(SPLIT(A131, ""|"", true, false), 0, 2)"),"BCpancham")</f>
        <v>BCpancham</v>
      </c>
      <c r="E131" s="14" t="str">
        <f ca="1">IFERROR(__xludf.DUMMYFUNCTION("TEXT(index(SPLIT(SUBSTITUTE(A131, ""|"", ""|'""), ""|"", true, false), 0, 3),""0000000000000000"")"),"4289145758839625")</f>
        <v>4289145758839625</v>
      </c>
      <c r="F131" s="2" t="str">
        <f ca="1">IFERROR(__xludf.DUMMYFUNCTION("index(SPLIT(A131, ""|"", true, false), 0, 4)"),"God")</f>
        <v>God</v>
      </c>
      <c r="G131" s="2">
        <f ca="1">IFERROR(__xludf.DUMMYFUNCTION("index(SPLIT(A131, ""|"", true, false), 0, 5)"),3)</f>
        <v>3</v>
      </c>
      <c r="H131" s="14" t="str">
        <f ca="1">IFERROR(__xludf.DUMMYFUNCTION("index(SPLIT(A131, ""|"", true, false), 0, 6)"),"1336920815156985876")</f>
        <v>1336920815156985876</v>
      </c>
    </row>
    <row r="132" spans="1:8" ht="15" x14ac:dyDescent="0.35">
      <c r="A132" s="2" t="s">
        <v>147</v>
      </c>
      <c r="B132" s="16">
        <f ca="1">IFERROR(__xludf.DUMMYFUNCTION("DATEVALUE(LEFT(index(SPLIT(A132, ""|"", true, false), 0, 1), 10))"),45694)</f>
        <v>45694</v>
      </c>
      <c r="C132" s="2" t="str">
        <f ca="1">IFERROR(__xludf.DUMMYFUNCTION("MID(index(SPLIT(A132, ""|"", true, false), 0, 1), 12, 8)"),"03:49:31")</f>
        <v>03:49:31</v>
      </c>
      <c r="D132" s="2" t="str">
        <f ca="1">IFERROR(__xludf.DUMMYFUNCTION("index(SPLIT(A132, ""|"", true, false), 0, 2)"),"REScacnea")</f>
        <v>REScacnea</v>
      </c>
      <c r="E132" s="14" t="str">
        <f ca="1">IFERROR(__xludf.DUMMYFUNCTION("TEXT(index(SPLIT(SUBSTITUTE(A132, ""|"", ""|'""), ""|"", true, false), 0, 3),""0000000000000000"")"),"1213482164026597")</f>
        <v>1213482164026597</v>
      </c>
      <c r="F132" s="2" t="str">
        <f ca="1">IFERROR(__xludf.DUMMYFUNCTION("index(SPLIT(A132, ""|"", true, false), 0, 4)"),"God")</f>
        <v>God</v>
      </c>
      <c r="G132" s="2">
        <f ca="1">IFERROR(__xludf.DUMMYFUNCTION("index(SPLIT(A132, ""|"", true, false), 0, 5)"),3)</f>
        <v>3</v>
      </c>
      <c r="H132" s="14" t="str">
        <f ca="1">IFERROR(__xludf.DUMMYFUNCTION("index(SPLIT(A132, ""|"", true, false), 0, 6)"),"1336906597649223690")</f>
        <v>1336906597649223690</v>
      </c>
    </row>
    <row r="133" spans="1:8" ht="15" x14ac:dyDescent="0.35">
      <c r="A133" s="2" t="s">
        <v>148</v>
      </c>
      <c r="B133" s="16">
        <f ca="1">IFERROR(__xludf.DUMMYFUNCTION("DATEVALUE(LEFT(index(SPLIT(A133, ""|"", true, false), 0, 1), 10))"),45694)</f>
        <v>45694</v>
      </c>
      <c r="C133" s="2" t="str">
        <f ca="1">IFERROR(__xludf.DUMMYFUNCTION("MID(index(SPLIT(A133, ""|"", true, false), 0, 1), 12, 8)"),"00:29:26")</f>
        <v>00:29:26</v>
      </c>
      <c r="D133" s="2" t="str">
        <f ca="1">IFERROR(__xludf.DUMMYFUNCTION("index(SPLIT(A133, ""|"", true, false), 0, 2)"),"F1groudon")</f>
        <v>F1groudon</v>
      </c>
      <c r="E133" s="14" t="str">
        <f ca="1">IFERROR(__xludf.DUMMYFUNCTION("TEXT(index(SPLIT(SUBSTITUTE(A133, ""|"", ""|'""), ""|"", true, false), 0, 3),""0000000000000000"")"),"0021341806652597")</f>
        <v>0021341806652597</v>
      </c>
      <c r="F133" s="2" t="str">
        <f ca="1">IFERROR(__xludf.DUMMYFUNCTION("index(SPLIT(A133, ""|"", true, false), 0, 4)"),"invalid")</f>
        <v>invalid</v>
      </c>
      <c r="G133" s="2">
        <f ca="1">IFERROR(__xludf.DUMMYFUNCTION("index(SPLIT(A133, ""|"", true, false), 0, 5)"),2)</f>
        <v>2</v>
      </c>
      <c r="H133" s="14" t="str">
        <f ca="1">IFERROR(__xludf.DUMMYFUNCTION("index(SPLIT(A133, ""|"", true, false), 0, 6)"),"1336856243406503968")</f>
        <v>1336856243406503968</v>
      </c>
    </row>
    <row r="134" spans="1:8" ht="15" x14ac:dyDescent="0.35">
      <c r="A134" s="2" t="s">
        <v>149</v>
      </c>
      <c r="B134" s="16">
        <f ca="1">IFERROR(__xludf.DUMMYFUNCTION("DATEVALUE(LEFT(index(SPLIT(A134, ""|"", true, false), 0, 1), 10))"),45693)</f>
        <v>45693</v>
      </c>
      <c r="C134" s="2" t="str">
        <f ca="1">IFERROR(__xludf.DUMMYFUNCTION("MID(index(SPLIT(A134, ""|"", true, false), 0, 1), 12, 8)"),"23:19:02")</f>
        <v>23:19:02</v>
      </c>
      <c r="D134" s="2" t="str">
        <f ca="1">IFERROR(__xludf.DUMMYFUNCTION("index(SPLIT(A134, ""|"", true, false), 0, 2)"),"bcapplin")</f>
        <v>bcapplin</v>
      </c>
      <c r="E134" s="14" t="str">
        <f ca="1">IFERROR(__xludf.DUMMYFUNCTION("TEXT(index(SPLIT(SUBSTITUTE(A134, ""|"", ""|'""), ""|"", true, false), 0, 3),""0000000000000000"")"),"7971548606959698")</f>
        <v>7971548606959698</v>
      </c>
      <c r="F134" s="2" t="str">
        <f ca="1">IFERROR(__xludf.DUMMYFUNCTION("index(SPLIT(A134, ""|"", true, false), 0, 4)"),"invalid")</f>
        <v>invalid</v>
      </c>
      <c r="G134" s="2">
        <f ca="1">IFERROR(__xludf.DUMMYFUNCTION("index(SPLIT(A134, ""|"", true, false), 0, 5)"),3)</f>
        <v>3</v>
      </c>
      <c r="H134" s="14" t="str">
        <f ca="1">IFERROR(__xludf.DUMMYFUNCTION("index(SPLIT(A134, ""|"", true, false), 0, 6)"),"1336838528537202761")</f>
        <v>1336838528537202761</v>
      </c>
    </row>
    <row r="135" spans="1:8" ht="15" x14ac:dyDescent="0.35">
      <c r="A135" s="2" t="s">
        <v>150</v>
      </c>
      <c r="B135" s="16">
        <f ca="1">IFERROR(__xludf.DUMMYFUNCTION("DATEVALUE(LEFT(index(SPLIT(A135, ""|"", true, false), 0, 1), 10))"),45693)</f>
        <v>45693</v>
      </c>
      <c r="C135" s="2" t="str">
        <f ca="1">IFERROR(__xludf.DUMMYFUNCTION("MID(index(SPLIT(A135, ""|"", true, false), 0, 1), 12, 8)"),"21:24:26")</f>
        <v>21:24:26</v>
      </c>
      <c r="D135" s="2" t="str">
        <f ca="1">IFERROR(__xludf.DUMMYFUNCTION("index(SPLIT(A135, ""|"", true, false), 0, 2)"),"zzturtwig")</f>
        <v>zzturtwig</v>
      </c>
      <c r="E135" s="14" t="str">
        <f ca="1">IFERROR(__xludf.DUMMYFUNCTION("TEXT(index(SPLIT(SUBSTITUTE(A135, ""|"", ""|'""), ""|"", true, false), 0, 3),""0000000000000000"")"),"3369837792605090")</f>
        <v>3369837792605090</v>
      </c>
      <c r="F135" s="2" t="str">
        <f ca="1">IFERROR(__xludf.DUMMYFUNCTION("index(SPLIT(A135, ""|"", true, false), 0, 4)"),"invalid")</f>
        <v>invalid</v>
      </c>
      <c r="G135" s="2">
        <f ca="1">IFERROR(__xludf.DUMMYFUNCTION("index(SPLIT(A135, ""|"", true, false), 0, 5)"),3)</f>
        <v>3</v>
      </c>
      <c r="H135" s="14" t="str">
        <f ca="1">IFERROR(__xludf.DUMMYFUNCTION("index(SPLIT(A135, ""|"", true, false), 0, 6)"),"1336809687164649583")</f>
        <v>1336809687164649583</v>
      </c>
    </row>
    <row r="136" spans="1:8" ht="15" x14ac:dyDescent="0.35">
      <c r="A136" s="2" t="s">
        <v>151</v>
      </c>
      <c r="B136" s="16">
        <f ca="1">IFERROR(__xludf.DUMMYFUNCTION("DATEVALUE(LEFT(index(SPLIT(A136, ""|"", true, false), 0, 1), 10))"),45693)</f>
        <v>45693</v>
      </c>
      <c r="C136" s="2" t="str">
        <f ca="1">IFERROR(__xludf.DUMMYFUNCTION("MID(index(SPLIT(A136, ""|"", true, false), 0, 1), 12, 8)"),"20:22:49")</f>
        <v>20:22:49</v>
      </c>
      <c r="D136" s="2" t="str">
        <f ca="1">IFERROR(__xludf.DUMMYFUNCTION("index(SPLIT(A136, ""|"", true, false), 0, 2)"),"mrrime")</f>
        <v>mrrime</v>
      </c>
      <c r="E136" s="14" t="str">
        <f ca="1">IFERROR(__xludf.DUMMYFUNCTION("TEXT(index(SPLIT(SUBSTITUTE(A136, ""|"", ""|'""), ""|"", true, false), 0, 3),""0000000000000000"")"),"6385507844259606")</f>
        <v>6385507844259606</v>
      </c>
      <c r="F136" s="2" t="str">
        <f ca="1">IFERROR(__xludf.DUMMYFUNCTION("index(SPLIT(A136, ""|"", true, false), 0, 4)"),"invalid")</f>
        <v>invalid</v>
      </c>
      <c r="G136" s="2">
        <f ca="1">IFERROR(__xludf.DUMMYFUNCTION("index(SPLIT(A136, ""|"", true, false), 0, 5)"),3)</f>
        <v>3</v>
      </c>
      <c r="H136" s="14" t="str">
        <f ca="1">IFERROR(__xludf.DUMMYFUNCTION("index(SPLIT(A136, ""|"", true, false), 0, 6)"),"1336794181355438080")</f>
        <v>1336794181355438080</v>
      </c>
    </row>
    <row r="137" spans="1:8" ht="15" x14ac:dyDescent="0.35">
      <c r="A137" s="2" t="s">
        <v>152</v>
      </c>
      <c r="B137" s="16">
        <f ca="1">IFERROR(__xludf.DUMMYFUNCTION("DATEVALUE(LEFT(index(SPLIT(A137, ""|"", true, false), 0, 1), 10))"),45693)</f>
        <v>45693</v>
      </c>
      <c r="C137" s="2" t="str">
        <f ca="1">IFERROR(__xludf.DUMMYFUNCTION("MID(index(SPLIT(A137, ""|"", true, false), 0, 1), 12, 8)"),"19:43:18")</f>
        <v>19:43:18</v>
      </c>
      <c r="D137" s="2" t="str">
        <f ca="1">IFERROR(__xludf.DUMMYFUNCTION("index(SPLIT(A137, ""|"", true, false), 0, 2)"),"F1braviary")</f>
        <v>F1braviary</v>
      </c>
      <c r="E137" s="14" t="str">
        <f ca="1">IFERROR(__xludf.DUMMYFUNCTION("TEXT(index(SPLIT(SUBSTITUTE(A137, ""|"", ""|'""), ""|"", true, false), 0, 3),""0000000000000000"")"),"4296365287793182")</f>
        <v>4296365287793182</v>
      </c>
      <c r="F137" s="2" t="str">
        <f ca="1">IFERROR(__xludf.DUMMYFUNCTION("index(SPLIT(A137, ""|"", true, false), 0, 4)"),"God")</f>
        <v>God</v>
      </c>
      <c r="G137" s="2">
        <f ca="1">IFERROR(__xludf.DUMMYFUNCTION("index(SPLIT(A137, ""|"", true, false), 0, 5)"),3)</f>
        <v>3</v>
      </c>
      <c r="H137" s="14" t="str">
        <f ca="1">IFERROR(__xludf.DUMMYFUNCTION("index(SPLIT(A137, ""|"", true, false), 0, 6)"),"1336784236564447252")</f>
        <v>1336784236564447252</v>
      </c>
    </row>
    <row r="138" spans="1:8" ht="15" x14ac:dyDescent="0.35">
      <c r="A138" s="2" t="s">
        <v>153</v>
      </c>
      <c r="B138" s="16">
        <f ca="1">IFERROR(__xludf.DUMMYFUNCTION("DATEVALUE(LEFT(index(SPLIT(A138, ""|"", true, false), 0, 1), 10))"),45693)</f>
        <v>45693</v>
      </c>
      <c r="C138" s="2" t="str">
        <f ca="1">IFERROR(__xludf.DUMMYFUNCTION("MID(index(SPLIT(A138, ""|"", true, false), 0, 1), 12, 8)"),"18:32:08")</f>
        <v>18:32:08</v>
      </c>
      <c r="D138" s="2" t="str">
        <f ca="1">IFERROR(__xludf.DUMMYFUNCTION("index(SPLIT(A138, ""|"", true, false), 0, 2)"),"sharpedo")</f>
        <v>sharpedo</v>
      </c>
      <c r="E138" s="14" t="str">
        <f ca="1">IFERROR(__xludf.DUMMYFUNCTION("TEXT(index(SPLIT(SUBSTITUTE(A138, ""|"", ""|'""), ""|"", true, false), 0, 3),""0000000000000000"")"),"9965906335067047")</f>
        <v>9965906335067047</v>
      </c>
      <c r="F138" s="2" t="str">
        <f ca="1">IFERROR(__xludf.DUMMYFUNCTION("index(SPLIT(A138, ""|"", true, false), 0, 4)"),"God")</f>
        <v>God</v>
      </c>
      <c r="G138" s="2">
        <f ca="1">IFERROR(__xludf.DUMMYFUNCTION("index(SPLIT(A138, ""|"", true, false), 0, 5)"),1)</f>
        <v>1</v>
      </c>
      <c r="H138" s="14" t="str">
        <f ca="1">IFERROR(__xludf.DUMMYFUNCTION("index(SPLIT(A138, ""|"", true, false), 0, 6)"),"1336766327523901603")</f>
        <v>1336766327523901603</v>
      </c>
    </row>
    <row r="139" spans="1:8" ht="15" x14ac:dyDescent="0.35">
      <c r="A139" s="2" t="s">
        <v>154</v>
      </c>
      <c r="B139" s="16">
        <f ca="1">IFERROR(__xludf.DUMMYFUNCTION("DATEVALUE(LEFT(index(SPLIT(A139, ""|"", true, false), 0, 1), 10))"),45693)</f>
        <v>45693</v>
      </c>
      <c r="C139" s="2" t="str">
        <f ca="1">IFERROR(__xludf.DUMMYFUNCTION("MID(index(SPLIT(A139, ""|"", true, false), 0, 1), 12, 8)"),"16:37:33")</f>
        <v>16:37:33</v>
      </c>
      <c r="D139" s="2" t="str">
        <f ca="1">IFERROR(__xludf.DUMMYFUNCTION("index(SPLIT(A139, ""|"", true, false), 0, 2)"),"grotle")</f>
        <v>grotle</v>
      </c>
      <c r="E139" s="14" t="str">
        <f ca="1">IFERROR(__xludf.DUMMYFUNCTION("TEXT(index(SPLIT(SUBSTITUTE(A139, ""|"", ""|'""), ""|"", true, false), 0, 3),""0000000000000000"")"),"0768993962293601")</f>
        <v>0768993962293601</v>
      </c>
      <c r="F139" s="2" t="str">
        <f ca="1">IFERROR(__xludf.DUMMYFUNCTION("index(SPLIT(A139, ""|"", true, false), 0, 4)"),"invalid")</f>
        <v>invalid</v>
      </c>
      <c r="G139" s="2">
        <f ca="1">IFERROR(__xludf.DUMMYFUNCTION("index(SPLIT(A139, ""|"", true, false), 0, 5)"),3)</f>
        <v>3</v>
      </c>
      <c r="H139" s="14" t="str">
        <f ca="1">IFERROR(__xludf.DUMMYFUNCTION("index(SPLIT(A139, ""|"", true, false), 0, 6)"),"1336737490417090631")</f>
        <v>1336737490417090631</v>
      </c>
    </row>
    <row r="140" spans="1:8" ht="15" x14ac:dyDescent="0.35">
      <c r="A140" s="2" t="s">
        <v>155</v>
      </c>
      <c r="B140" s="16">
        <f ca="1">IFERROR(__xludf.DUMMYFUNCTION("DATEVALUE(LEFT(index(SPLIT(A140, ""|"", true, false), 0, 1), 10))"),45693)</f>
        <v>45693</v>
      </c>
      <c r="C140" s="2" t="str">
        <f ca="1">IFERROR(__xludf.DUMMYFUNCTION("MID(index(SPLIT(A140, ""|"", true, false), 0, 1), 12, 8)"),"12:17:51")</f>
        <v>12:17:51</v>
      </c>
      <c r="D140" s="2" t="str">
        <f ca="1">IFERROR(__xludf.DUMMYFUNCTION("index(SPLIT(A140, ""|"", true, false), 0, 2)"),"F1drifloon")</f>
        <v>F1drifloon</v>
      </c>
      <c r="E140" s="14" t="str">
        <f ca="1">IFERROR(__xludf.DUMMYFUNCTION("TEXT(index(SPLIT(SUBSTITUTE(A140, ""|"", ""|'""), ""|"", true, false), 0, 3),""0000000000000000"")"),"8623712227751080")</f>
        <v>8623712227751080</v>
      </c>
      <c r="F140" s="2" t="str">
        <f ca="1">IFERROR(__xludf.DUMMYFUNCTION("index(SPLIT(A140, ""|"", true, false), 0, 4)"),"invalid")</f>
        <v>invalid</v>
      </c>
      <c r="G140" s="2">
        <f ca="1">IFERROR(__xludf.DUMMYFUNCTION("index(SPLIT(A140, ""|"", true, false), 0, 5)"),2)</f>
        <v>2</v>
      </c>
      <c r="H140" s="14" t="str">
        <f ca="1">IFERROR(__xludf.DUMMYFUNCTION("index(SPLIT(A140, ""|"", true, false), 0, 6)"),"1336672134977556490")</f>
        <v>1336672134977556490</v>
      </c>
    </row>
    <row r="141" spans="1:8" ht="15" x14ac:dyDescent="0.35">
      <c r="A141" s="2" t="s">
        <v>156</v>
      </c>
      <c r="B141" s="16">
        <f ca="1">IFERROR(__xludf.DUMMYFUNCTION("DATEVALUE(LEFT(index(SPLIT(A141, ""|"", true, false), 0, 1), 10))"),45693)</f>
        <v>45693</v>
      </c>
      <c r="C141" s="2" t="str">
        <f ca="1">IFERROR(__xludf.DUMMYFUNCTION("MID(index(SPLIT(A141, ""|"", true, false), 0, 1), 12, 8)"),"11:34:54")</f>
        <v>11:34:54</v>
      </c>
      <c r="D141" s="2" t="str">
        <f ca="1">IFERROR(__xludf.DUMMYFUNCTION("index(SPLIT(A141, ""|"", true, false), 0, 2)"),"gible")</f>
        <v>gible</v>
      </c>
      <c r="E141" s="14" t="str">
        <f ca="1">IFERROR(__xludf.DUMMYFUNCTION("TEXT(index(SPLIT(SUBSTITUTE(A141, ""|"", ""|'""), ""|"", true, false), 0, 3),""0000000000000000"")"),"0706078087235866")</f>
        <v>0706078087235866</v>
      </c>
      <c r="F141" s="2" t="str">
        <f ca="1">IFERROR(__xludf.DUMMYFUNCTION("index(SPLIT(A141, ""|"", true, false), 0, 4)"),"God")</f>
        <v>God</v>
      </c>
      <c r="G141" s="2">
        <f ca="1">IFERROR(__xludf.DUMMYFUNCTION("index(SPLIT(A141, ""|"", true, false), 0, 5)"),1)</f>
        <v>1</v>
      </c>
      <c r="H141" s="14" t="str">
        <f ca="1">IFERROR(__xludf.DUMMYFUNCTION("index(SPLIT(A141, ""|"", true, false), 0, 6)"),"1336661329687220295")</f>
        <v>1336661329687220295</v>
      </c>
    </row>
    <row r="142" spans="1:8" ht="15" x14ac:dyDescent="0.35">
      <c r="A142" s="2" t="s">
        <v>157</v>
      </c>
      <c r="B142" s="16">
        <f ca="1">IFERROR(__xludf.DUMMYFUNCTION("DATEVALUE(LEFT(index(SPLIT(A142, ""|"", true, false), 0, 1), 10))"),45693)</f>
        <v>45693</v>
      </c>
      <c r="C142" s="2" t="str">
        <f ca="1">IFERROR(__xludf.DUMMYFUNCTION("MID(index(SPLIT(A142, ""|"", true, false), 0, 1), 12, 8)"),"11:28:32")</f>
        <v>11:28:32</v>
      </c>
      <c r="D142" s="2" t="str">
        <f ca="1">IFERROR(__xludf.DUMMYFUNCTION("index(SPLIT(A142, ""|"", true, false), 0, 2)"),"F1eevee")</f>
        <v>F1eevee</v>
      </c>
      <c r="E142" s="14" t="str">
        <f ca="1">IFERROR(__xludf.DUMMYFUNCTION("TEXT(index(SPLIT(SUBSTITUTE(A142, ""|"", ""|'""), ""|"", true, false), 0, 3),""0000000000000000"")"),"8332450774345120")</f>
        <v>8332450774345120</v>
      </c>
      <c r="F142" s="2" t="str">
        <f ca="1">IFERROR(__xludf.DUMMYFUNCTION("index(SPLIT(A142, ""|"", true, false), 0, 4)"),"God")</f>
        <v>God</v>
      </c>
      <c r="G142" s="2">
        <f ca="1">IFERROR(__xludf.DUMMYFUNCTION("index(SPLIT(A142, ""|"", true, false), 0, 5)"),3)</f>
        <v>3</v>
      </c>
      <c r="H142" s="14" t="str">
        <f ca="1">IFERROR(__xludf.DUMMYFUNCTION("index(SPLIT(A142, ""|"", true, false), 0, 6)"),"1336659723537219676")</f>
        <v>1336659723537219676</v>
      </c>
    </row>
    <row r="143" spans="1:8" ht="15" x14ac:dyDescent="0.35">
      <c r="A143" s="2" t="s">
        <v>158</v>
      </c>
      <c r="B143" s="16">
        <f ca="1">IFERROR(__xludf.DUMMYFUNCTION("DATEVALUE(LEFT(index(SPLIT(A143, ""|"", true, false), 0, 1), 10))"),45693)</f>
        <v>45693</v>
      </c>
      <c r="C143" s="2" t="str">
        <f ca="1">IFERROR(__xludf.DUMMYFUNCTION("MID(index(SPLIT(A143, ""|"", true, false), 0, 1), 12, 8)"),"10:37:24")</f>
        <v>10:37:24</v>
      </c>
      <c r="D143" s="2" t="str">
        <f ca="1">IFERROR(__xludf.DUMMYFUNCTION("index(SPLIT(A143, ""|"", true, false), 0, 2)"),"togedemaru")</f>
        <v>togedemaru</v>
      </c>
      <c r="E143" s="14" t="str">
        <f ca="1">IFERROR(__xludf.DUMMYFUNCTION("TEXT(index(SPLIT(SUBSTITUTE(A143, ""|"", ""|'""), ""|"", true, false), 0, 3),""0000000000000000"")"),"7192618775398226")</f>
        <v>7192618775398226</v>
      </c>
      <c r="F143" s="2" t="str">
        <f ca="1">IFERROR(__xludf.DUMMYFUNCTION("index(SPLIT(A143, ""|"", true, false), 0, 4)"),"invalid")</f>
        <v>invalid</v>
      </c>
      <c r="G143" s="2">
        <f ca="1">IFERROR(__xludf.DUMMYFUNCTION("index(SPLIT(A143, ""|"", true, false), 0, 5)"),3)</f>
        <v>3</v>
      </c>
      <c r="H143" s="14" t="str">
        <f ca="1">IFERROR(__xludf.DUMMYFUNCTION("index(SPLIT(A143, ""|"", true, false), 0, 6)"),"1336646859313250366")</f>
        <v>1336646859313250366</v>
      </c>
    </row>
    <row r="144" spans="1:8" ht="15" x14ac:dyDescent="0.35">
      <c r="A144" s="2" t="s">
        <v>159</v>
      </c>
      <c r="B144" s="16">
        <f ca="1">IFERROR(__xludf.DUMMYFUNCTION("DATEVALUE(LEFT(index(SPLIT(A144, ""|"", true, false), 0, 1), 10))"),45693)</f>
        <v>45693</v>
      </c>
      <c r="C144" s="2" t="str">
        <f ca="1">IFERROR(__xludf.DUMMYFUNCTION("MID(index(SPLIT(A144, ""|"", true, false), 0, 1), 12, 8)"),"07:56:17")</f>
        <v>07:56:17</v>
      </c>
      <c r="D144" s="2" t="str">
        <f ca="1">IFERROR(__xludf.DUMMYFUNCTION("index(SPLIT(A144, ""|"", true, false), 0, 2)"),"F1baxcalibur")</f>
        <v>F1baxcalibur</v>
      </c>
      <c r="E144" s="14" t="str">
        <f ca="1">IFERROR(__xludf.DUMMYFUNCTION("TEXT(index(SPLIT(SUBSTITUTE(A144, ""|"", ""|'""), ""|"", true, false), 0, 3),""0000000000000000"")"),"7019350799288441")</f>
        <v>7019350799288441</v>
      </c>
      <c r="F144" s="2" t="str">
        <f ca="1">IFERROR(__xludf.DUMMYFUNCTION("index(SPLIT(A144, ""|"", true, false), 0, 4)"),"invalid")</f>
        <v>invalid</v>
      </c>
      <c r="G144" s="2">
        <f ca="1">IFERROR(__xludf.DUMMYFUNCTION("index(SPLIT(A144, ""|"", true, false), 0, 5)"),3)</f>
        <v>3</v>
      </c>
      <c r="H144" s="14" t="str">
        <f ca="1">IFERROR(__xludf.DUMMYFUNCTION("index(SPLIT(A144, ""|"", true, false), 0, 6)"),"1336606312305266791")</f>
        <v>1336606312305266791</v>
      </c>
    </row>
    <row r="145" spans="1:8" ht="15" x14ac:dyDescent="0.35">
      <c r="A145" s="2" t="s">
        <v>160</v>
      </c>
      <c r="B145" s="16">
        <f ca="1">IFERROR(__xludf.DUMMYFUNCTION("DATEVALUE(LEFT(index(SPLIT(A145, ""|"", true, false), 0, 1), 10))"),45693)</f>
        <v>45693</v>
      </c>
      <c r="C145" s="2" t="str">
        <f ca="1">IFERROR(__xludf.DUMMYFUNCTION("MID(index(SPLIT(A145, ""|"", true, false), 0, 1), 12, 8)"),"04:53:03")</f>
        <v>04:53:03</v>
      </c>
      <c r="D145" s="2" t="str">
        <f ca="1">IFERROR(__xludf.DUMMYFUNCTION("index(SPLIT(A145, ""|"", true, false), 0, 2)"),"keldeo")</f>
        <v>keldeo</v>
      </c>
      <c r="E145" s="14" t="str">
        <f ca="1">IFERROR(__xludf.DUMMYFUNCTION("TEXT(index(SPLIT(SUBSTITUTE(A145, ""|"", ""|'""), ""|"", true, false), 0, 3),""0000000000000000"")"),"8837352528622182")</f>
        <v>8837352528622182</v>
      </c>
      <c r="F145" s="2" t="str">
        <f ca="1">IFERROR(__xludf.DUMMYFUNCTION("index(SPLIT(A145, ""|"", true, false), 0, 4)"),"God")</f>
        <v>God</v>
      </c>
      <c r="G145" s="2">
        <f ca="1">IFERROR(__xludf.DUMMYFUNCTION("index(SPLIT(A145, ""|"", true, false), 0, 5)"),1)</f>
        <v>1</v>
      </c>
      <c r="H145" s="14" t="str">
        <f ca="1">IFERROR(__xludf.DUMMYFUNCTION("index(SPLIT(A145, ""|"", true, false), 0, 6)"),"1336560199045087265")</f>
        <v>1336560199045087265</v>
      </c>
    </row>
    <row r="146" spans="1:8" ht="15" x14ac:dyDescent="0.35">
      <c r="A146" s="2" t="s">
        <v>161</v>
      </c>
      <c r="B146" s="16">
        <f ca="1">IFERROR(__xludf.DUMMYFUNCTION("DATEVALUE(LEFT(index(SPLIT(A146, ""|"", true, false), 0, 1), 10))"),45693)</f>
        <v>45693</v>
      </c>
      <c r="C146" s="2" t="str">
        <f ca="1">IFERROR(__xludf.DUMMYFUNCTION("MID(index(SPLIT(A146, ""|"", true, false), 0, 1), 12, 8)"),"04:03:44")</f>
        <v>04:03:44</v>
      </c>
      <c r="D146" s="2" t="str">
        <f ca="1">IFERROR(__xludf.DUMMYFUNCTION("index(SPLIT(A146, ""|"", true, false), 0, 2)"),"F1heatran")</f>
        <v>F1heatran</v>
      </c>
      <c r="E146" s="14" t="str">
        <f ca="1">IFERROR(__xludf.DUMMYFUNCTION("TEXT(index(SPLIT(SUBSTITUTE(A146, ""|"", ""|'""), ""|"", true, false), 0, 3),""0000000000000000"")"),"9505246997269149")</f>
        <v>9505246997269149</v>
      </c>
      <c r="F146" s="2" t="str">
        <f ca="1">IFERROR(__xludf.DUMMYFUNCTION("index(SPLIT(A146, ""|"", true, false), 0, 4)"),"God")</f>
        <v>God</v>
      </c>
      <c r="G146" s="2">
        <f ca="1">IFERROR(__xludf.DUMMYFUNCTION("index(SPLIT(A146, ""|"", true, false), 0, 5)"),3)</f>
        <v>3</v>
      </c>
      <c r="H146" s="14" t="str">
        <f ca="1">IFERROR(__xludf.DUMMYFUNCTION("index(SPLIT(A146, ""|"", true, false), 0, 6)"),"1336547787805954160")</f>
        <v>1336547787805954160</v>
      </c>
    </row>
    <row r="147" spans="1:8" ht="15" x14ac:dyDescent="0.35">
      <c r="A147" s="2" t="s">
        <v>162</v>
      </c>
      <c r="B147" s="16">
        <f ca="1">IFERROR(__xludf.DUMMYFUNCTION("DATEVALUE(LEFT(index(SPLIT(A147, ""|"", true, false), 0, 1), 10))"),45692)</f>
        <v>45692</v>
      </c>
      <c r="C147" s="2" t="str">
        <f ca="1">IFERROR(__xludf.DUMMYFUNCTION("MID(index(SPLIT(A147, ""|"", true, false), 0, 1), 12, 8)"),"22:08:05")</f>
        <v>22:08:05</v>
      </c>
      <c r="D147" s="2" t="str">
        <f ca="1">IFERROR(__xludf.DUMMYFUNCTION("index(SPLIT(A147, ""|"", true, false), 0, 2)"),"cufant")</f>
        <v>cufant</v>
      </c>
      <c r="E147" s="14" t="str">
        <f ca="1">IFERROR(__xludf.DUMMYFUNCTION("TEXT(index(SPLIT(SUBSTITUTE(A147, ""|"", ""|'""), ""|"", true, false), 0, 3),""0000000000000000"")"),"3290035006235011")</f>
        <v>3290035006235011</v>
      </c>
      <c r="F147" s="2" t="str">
        <f ca="1">IFERROR(__xludf.DUMMYFUNCTION("index(SPLIT(A147, ""|"", true, false), 0, 4)"),"God")</f>
        <v>God</v>
      </c>
      <c r="G147" s="2">
        <f ca="1">IFERROR(__xludf.DUMMYFUNCTION("index(SPLIT(A147, ""|"", true, false), 0, 5)"),2)</f>
        <v>2</v>
      </c>
      <c r="H147" s="14" t="str">
        <f ca="1">IFERROR(__xludf.DUMMYFUNCTION("index(SPLIT(A147, ""|"", true, false), 0, 6)"),"1336458285636911156")</f>
        <v>1336458285636911156</v>
      </c>
    </row>
    <row r="148" spans="1:8" ht="15" x14ac:dyDescent="0.35">
      <c r="A148" s="2" t="s">
        <v>163</v>
      </c>
      <c r="B148" s="16">
        <f ca="1">IFERROR(__xludf.DUMMYFUNCTION("DATEVALUE(LEFT(index(SPLIT(A148, ""|"", true, false), 0, 1), 10))"),45692)</f>
        <v>45692</v>
      </c>
      <c r="C148" s="2" t="str">
        <f ca="1">IFERROR(__xludf.DUMMYFUNCTION("MID(index(SPLIT(A148, ""|"", true, false), 0, 1), 12, 8)"),"21:09:55")</f>
        <v>21:09:55</v>
      </c>
      <c r="D148" s="2" t="str">
        <f ca="1">IFERROR(__xludf.DUMMYFUNCTION("index(SPLIT(A148, ""|"", true, false), 0, 2)"),"clawitzer")</f>
        <v>clawitzer</v>
      </c>
      <c r="E148" s="14" t="str">
        <f ca="1">IFERROR(__xludf.DUMMYFUNCTION("TEXT(index(SPLIT(SUBSTITUTE(A148, ""|"", ""|'""), ""|"", true, false), 0, 3),""0000000000000000"")"),"7593453211346094")</f>
        <v>7593453211346094</v>
      </c>
      <c r="F148" s="2" t="str">
        <f ca="1">IFERROR(__xludf.DUMMYFUNCTION("index(SPLIT(A148, ""|"", true, false), 0, 4)"),"God")</f>
        <v>God</v>
      </c>
      <c r="G148" s="2">
        <f ca="1">IFERROR(__xludf.DUMMYFUNCTION("index(SPLIT(A148, ""|"", true, false), 0, 5)"),3)</f>
        <v>3</v>
      </c>
      <c r="H148" s="14" t="str">
        <f ca="1">IFERROR(__xludf.DUMMYFUNCTION("index(SPLIT(A148, ""|"", true, false), 0, 6)"),"1336443646341546026")</f>
        <v>1336443646341546026</v>
      </c>
    </row>
    <row r="149" spans="1:8" ht="15" x14ac:dyDescent="0.35">
      <c r="B149" s="16"/>
      <c r="E149" s="22"/>
      <c r="H149" s="14"/>
    </row>
    <row r="150" spans="1:8" ht="15" x14ac:dyDescent="0.35">
      <c r="B150" s="16"/>
      <c r="E150" s="22"/>
      <c r="H150" s="14"/>
    </row>
    <row r="151" spans="1:8" ht="15" x14ac:dyDescent="0.35">
      <c r="B151" s="16"/>
      <c r="E151" s="22"/>
      <c r="H151" s="14"/>
    </row>
    <row r="152" spans="1:8" ht="15" x14ac:dyDescent="0.35">
      <c r="B152" s="16"/>
      <c r="E152" s="22"/>
      <c r="H152" s="14"/>
    </row>
    <row r="153" spans="1:8" ht="15" x14ac:dyDescent="0.35">
      <c r="B153" s="16"/>
      <c r="E153" s="22"/>
      <c r="H153" s="14"/>
    </row>
    <row r="154" spans="1:8" ht="15" x14ac:dyDescent="0.35">
      <c r="B154" s="16"/>
      <c r="E154" s="22"/>
      <c r="H154" s="14"/>
    </row>
    <row r="155" spans="1:8" ht="15" x14ac:dyDescent="0.35">
      <c r="B155" s="16"/>
      <c r="E155" s="22"/>
      <c r="H155" s="14"/>
    </row>
    <row r="156" spans="1:8" ht="15" x14ac:dyDescent="0.35">
      <c r="B156" s="16"/>
      <c r="E156" s="22"/>
      <c r="H156" s="14"/>
    </row>
    <row r="157" spans="1:8" ht="15" x14ac:dyDescent="0.35">
      <c r="B157" s="16"/>
      <c r="E157" s="22"/>
      <c r="H157" s="14"/>
    </row>
    <row r="158" spans="1:8" ht="15" x14ac:dyDescent="0.35">
      <c r="B158" s="16"/>
      <c r="E158" s="22"/>
      <c r="H158" s="14"/>
    </row>
    <row r="159" spans="1:8" ht="15" x14ac:dyDescent="0.35">
      <c r="B159" s="16"/>
      <c r="E159" s="22"/>
      <c r="H159" s="14"/>
    </row>
    <row r="160" spans="1:8" ht="15" x14ac:dyDescent="0.35">
      <c r="B160" s="16"/>
      <c r="E160" s="22"/>
      <c r="H160" s="14"/>
    </row>
    <row r="161" spans="2:8" ht="15" x14ac:dyDescent="0.35">
      <c r="B161" s="16"/>
      <c r="E161" s="22"/>
      <c r="H161" s="14"/>
    </row>
    <row r="162" spans="2:8" ht="15" x14ac:dyDescent="0.35">
      <c r="B162" s="16"/>
      <c r="E162" s="22"/>
      <c r="H162" s="14"/>
    </row>
    <row r="163" spans="2:8" ht="15" x14ac:dyDescent="0.35">
      <c r="B163" s="16"/>
      <c r="E163" s="22"/>
      <c r="H163" s="14"/>
    </row>
    <row r="164" spans="2:8" ht="15" x14ac:dyDescent="0.35">
      <c r="B164" s="16"/>
      <c r="E164" s="22"/>
      <c r="H164" s="14"/>
    </row>
    <row r="165" spans="2:8" ht="15" x14ac:dyDescent="0.35">
      <c r="B165" s="16"/>
      <c r="E165" s="22"/>
      <c r="H165" s="14"/>
    </row>
    <row r="166" spans="2:8" ht="15" x14ac:dyDescent="0.35">
      <c r="B166" s="16"/>
      <c r="E166" s="22"/>
      <c r="H166" s="14"/>
    </row>
    <row r="167" spans="2:8" ht="15" x14ac:dyDescent="0.35">
      <c r="B167" s="16"/>
      <c r="E167" s="22"/>
      <c r="H167" s="14"/>
    </row>
    <row r="168" spans="2:8" ht="15" x14ac:dyDescent="0.35">
      <c r="B168" s="16"/>
      <c r="E168" s="22"/>
      <c r="H168" s="14"/>
    </row>
    <row r="169" spans="2:8" ht="15" x14ac:dyDescent="0.35">
      <c r="B169" s="16"/>
      <c r="E169" s="22"/>
      <c r="H169" s="14"/>
    </row>
    <row r="170" spans="2:8" ht="15" x14ac:dyDescent="0.35">
      <c r="B170" s="16"/>
      <c r="E170" s="22"/>
      <c r="H170" s="14"/>
    </row>
    <row r="171" spans="2:8" ht="15" x14ac:dyDescent="0.35">
      <c r="B171" s="16"/>
      <c r="E171" s="22"/>
      <c r="H171" s="14"/>
    </row>
    <row r="172" spans="2:8" ht="15" x14ac:dyDescent="0.35">
      <c r="B172" s="16"/>
      <c r="E172" s="22"/>
      <c r="H172" s="14"/>
    </row>
    <row r="173" spans="2:8" ht="15" x14ac:dyDescent="0.35">
      <c r="B173" s="16"/>
      <c r="E173" s="22"/>
      <c r="H173" s="14"/>
    </row>
    <row r="174" spans="2:8" ht="15" x14ac:dyDescent="0.35">
      <c r="B174" s="16"/>
      <c r="E174" s="22"/>
      <c r="H174" s="14"/>
    </row>
    <row r="175" spans="2:8" ht="15" x14ac:dyDescent="0.35">
      <c r="B175" s="16"/>
      <c r="E175" s="22"/>
      <c r="H175" s="14"/>
    </row>
    <row r="176" spans="2:8" ht="15" x14ac:dyDescent="0.35">
      <c r="B176" s="16"/>
      <c r="E176" s="22"/>
      <c r="H176" s="14"/>
    </row>
    <row r="177" spans="2:8" ht="15" x14ac:dyDescent="0.35">
      <c r="B177" s="16"/>
      <c r="E177" s="22"/>
      <c r="H177" s="14"/>
    </row>
    <row r="178" spans="2:8" ht="15" x14ac:dyDescent="0.35">
      <c r="B178" s="16"/>
      <c r="E178" s="22"/>
      <c r="H178" s="14"/>
    </row>
    <row r="179" spans="2:8" ht="15" x14ac:dyDescent="0.35">
      <c r="B179" s="16"/>
      <c r="E179" s="22"/>
      <c r="H179" s="14"/>
    </row>
    <row r="180" spans="2:8" ht="15" x14ac:dyDescent="0.35">
      <c r="B180" s="16"/>
      <c r="E180" s="22"/>
      <c r="H180" s="14"/>
    </row>
    <row r="181" spans="2:8" ht="15" x14ac:dyDescent="0.35">
      <c r="B181" s="16"/>
      <c r="E181" s="22"/>
      <c r="H181" s="14"/>
    </row>
    <row r="182" spans="2:8" ht="15" x14ac:dyDescent="0.35">
      <c r="B182" s="16"/>
      <c r="E182" s="22"/>
      <c r="H182" s="14"/>
    </row>
    <row r="183" spans="2:8" ht="15" x14ac:dyDescent="0.35">
      <c r="B183" s="16"/>
      <c r="E183" s="22"/>
      <c r="H183" s="14"/>
    </row>
    <row r="184" spans="2:8" ht="15" x14ac:dyDescent="0.35">
      <c r="B184" s="16"/>
      <c r="E184" s="22"/>
      <c r="H184" s="14"/>
    </row>
    <row r="185" spans="2:8" ht="15" x14ac:dyDescent="0.35">
      <c r="B185" s="16"/>
      <c r="E185" s="22"/>
      <c r="H185" s="14"/>
    </row>
    <row r="186" spans="2:8" ht="15" x14ac:dyDescent="0.35">
      <c r="B186" s="16"/>
      <c r="E186" s="22"/>
      <c r="H186" s="14"/>
    </row>
    <row r="187" spans="2:8" ht="15" x14ac:dyDescent="0.35">
      <c r="B187" s="16"/>
      <c r="E187" s="22"/>
      <c r="H187" s="14"/>
    </row>
    <row r="188" spans="2:8" ht="15" x14ac:dyDescent="0.35">
      <c r="B188" s="16"/>
      <c r="E188" s="22"/>
      <c r="H188" s="14"/>
    </row>
    <row r="189" spans="2:8" ht="15" x14ac:dyDescent="0.35">
      <c r="B189" s="16"/>
      <c r="E189" s="22"/>
      <c r="H189" s="14"/>
    </row>
    <row r="190" spans="2:8" ht="15" x14ac:dyDescent="0.35">
      <c r="B190" s="16"/>
      <c r="E190" s="22"/>
      <c r="H190" s="14"/>
    </row>
    <row r="191" spans="2:8" ht="15" x14ac:dyDescent="0.35">
      <c r="B191" s="16"/>
      <c r="E191" s="22"/>
      <c r="H191" s="14"/>
    </row>
    <row r="192" spans="2:8" ht="15" x14ac:dyDescent="0.35">
      <c r="B192" s="16"/>
      <c r="E192" s="22"/>
      <c r="H192" s="14"/>
    </row>
    <row r="193" spans="2:8" ht="15" x14ac:dyDescent="0.35">
      <c r="B193" s="16"/>
      <c r="E193" s="22"/>
      <c r="H193" s="14"/>
    </row>
    <row r="194" spans="2:8" ht="15" x14ac:dyDescent="0.35">
      <c r="B194" s="16"/>
      <c r="E194" s="22"/>
      <c r="H194" s="14"/>
    </row>
    <row r="195" spans="2:8" ht="15" x14ac:dyDescent="0.35">
      <c r="B195" s="16"/>
      <c r="E195" s="22"/>
      <c r="H195" s="14"/>
    </row>
    <row r="196" spans="2:8" ht="15" x14ac:dyDescent="0.35">
      <c r="B196" s="16"/>
      <c r="E196" s="22"/>
      <c r="H196" s="14"/>
    </row>
    <row r="197" spans="2:8" ht="15" x14ac:dyDescent="0.35">
      <c r="B197" s="16"/>
      <c r="E197" s="22"/>
      <c r="H197" s="14"/>
    </row>
    <row r="198" spans="2:8" ht="15" x14ac:dyDescent="0.35">
      <c r="B198" s="16"/>
      <c r="E198" s="22"/>
      <c r="H198" s="14"/>
    </row>
    <row r="199" spans="2:8" ht="15" x14ac:dyDescent="0.35">
      <c r="B199" s="16"/>
      <c r="E199" s="22"/>
      <c r="H199" s="14"/>
    </row>
    <row r="200" spans="2:8" ht="15" x14ac:dyDescent="0.35">
      <c r="B200" s="16"/>
      <c r="E200" s="22"/>
      <c r="H200" s="14"/>
    </row>
    <row r="201" spans="2:8" ht="15" x14ac:dyDescent="0.35">
      <c r="B201" s="16"/>
      <c r="E201" s="22"/>
      <c r="H201" s="14"/>
    </row>
    <row r="202" spans="2:8" ht="15" x14ac:dyDescent="0.35">
      <c r="B202" s="16"/>
      <c r="E202" s="22"/>
      <c r="H202" s="14"/>
    </row>
    <row r="203" spans="2:8" ht="15" x14ac:dyDescent="0.35">
      <c r="B203" s="16"/>
      <c r="E203" s="22"/>
      <c r="H203" s="14"/>
    </row>
    <row r="204" spans="2:8" ht="15" x14ac:dyDescent="0.35">
      <c r="B204" s="16"/>
      <c r="E204" s="22"/>
      <c r="H204" s="14"/>
    </row>
    <row r="205" spans="2:8" ht="15" x14ac:dyDescent="0.35">
      <c r="B205" s="16"/>
      <c r="E205" s="22"/>
      <c r="H205" s="14"/>
    </row>
    <row r="206" spans="2:8" ht="15" x14ac:dyDescent="0.35">
      <c r="B206" s="16"/>
      <c r="E206" s="22"/>
      <c r="H206" s="14"/>
    </row>
    <row r="207" spans="2:8" ht="15" x14ac:dyDescent="0.35">
      <c r="B207" s="16"/>
      <c r="E207" s="22"/>
      <c r="H207" s="14"/>
    </row>
    <row r="208" spans="2:8" ht="15" x14ac:dyDescent="0.35">
      <c r="B208" s="16"/>
      <c r="E208" s="22"/>
      <c r="H208" s="14"/>
    </row>
    <row r="209" spans="2:8" ht="15" x14ac:dyDescent="0.35">
      <c r="B209" s="16"/>
      <c r="E209" s="22"/>
      <c r="H209" s="14"/>
    </row>
    <row r="210" spans="2:8" ht="15" x14ac:dyDescent="0.35">
      <c r="B210" s="16"/>
      <c r="E210" s="22"/>
      <c r="H210" s="14"/>
    </row>
    <row r="211" spans="2:8" ht="15" x14ac:dyDescent="0.35">
      <c r="B211" s="16"/>
      <c r="E211" s="22"/>
      <c r="H211" s="14"/>
    </row>
    <row r="212" spans="2:8" ht="15" x14ac:dyDescent="0.35">
      <c r="B212" s="16"/>
      <c r="E212" s="22"/>
      <c r="H212" s="14"/>
    </row>
    <row r="213" spans="2:8" ht="15" x14ac:dyDescent="0.35">
      <c r="B213" s="16"/>
      <c r="E213" s="22"/>
      <c r="H213" s="14"/>
    </row>
    <row r="214" spans="2:8" ht="15" x14ac:dyDescent="0.35">
      <c r="B214" s="16"/>
      <c r="E214" s="22"/>
      <c r="H214" s="14"/>
    </row>
    <row r="215" spans="2:8" ht="15" x14ac:dyDescent="0.35">
      <c r="B215" s="16"/>
      <c r="E215" s="22"/>
      <c r="H215" s="14"/>
    </row>
    <row r="216" spans="2:8" ht="15" x14ac:dyDescent="0.35">
      <c r="B216" s="16"/>
      <c r="E216" s="22"/>
      <c r="H216" s="14"/>
    </row>
    <row r="217" spans="2:8" ht="15" x14ac:dyDescent="0.35">
      <c r="B217" s="16"/>
      <c r="E217" s="22"/>
      <c r="H217" s="14"/>
    </row>
    <row r="218" spans="2:8" ht="15" x14ac:dyDescent="0.35">
      <c r="B218" s="16"/>
      <c r="E218" s="22"/>
      <c r="H218" s="14"/>
    </row>
    <row r="219" spans="2:8" ht="15" x14ac:dyDescent="0.35">
      <c r="B219" s="16"/>
      <c r="E219" s="22"/>
      <c r="H219" s="14"/>
    </row>
    <row r="220" spans="2:8" ht="15" x14ac:dyDescent="0.35">
      <c r="B220" s="16"/>
      <c r="E220" s="22"/>
      <c r="H220" s="14"/>
    </row>
    <row r="221" spans="2:8" ht="15" x14ac:dyDescent="0.35">
      <c r="B221" s="16"/>
      <c r="E221" s="22"/>
      <c r="H221" s="14"/>
    </row>
    <row r="222" spans="2:8" ht="15" x14ac:dyDescent="0.35">
      <c r="B222" s="16"/>
      <c r="E222" s="22"/>
      <c r="H222" s="14"/>
    </row>
    <row r="223" spans="2:8" ht="15" x14ac:dyDescent="0.35">
      <c r="B223" s="16"/>
      <c r="E223" s="22"/>
      <c r="H223" s="14"/>
    </row>
    <row r="224" spans="2:8" ht="15" x14ac:dyDescent="0.35">
      <c r="B224" s="16"/>
      <c r="E224" s="22"/>
      <c r="H224" s="14"/>
    </row>
    <row r="225" spans="2:8" ht="15" x14ac:dyDescent="0.35">
      <c r="B225" s="16"/>
      <c r="E225" s="22"/>
      <c r="H225" s="14"/>
    </row>
    <row r="226" spans="2:8" ht="15" x14ac:dyDescent="0.35">
      <c r="B226" s="16"/>
      <c r="E226" s="22"/>
      <c r="H226" s="14"/>
    </row>
    <row r="227" spans="2:8" ht="15" x14ac:dyDescent="0.35">
      <c r="B227" s="16"/>
      <c r="E227" s="22"/>
      <c r="H227" s="14"/>
    </row>
    <row r="228" spans="2:8" ht="15" x14ac:dyDescent="0.35">
      <c r="B228" s="16"/>
      <c r="E228" s="22"/>
      <c r="H228" s="14"/>
    </row>
    <row r="229" spans="2:8" ht="15" x14ac:dyDescent="0.35">
      <c r="B229" s="16"/>
      <c r="E229" s="22"/>
      <c r="H229" s="14"/>
    </row>
    <row r="230" spans="2:8" ht="15" x14ac:dyDescent="0.35">
      <c r="B230" s="16"/>
      <c r="E230" s="22"/>
      <c r="H230" s="14"/>
    </row>
    <row r="231" spans="2:8" ht="15" x14ac:dyDescent="0.35">
      <c r="B231" s="16"/>
      <c r="E231" s="22"/>
      <c r="H231" s="14"/>
    </row>
    <row r="232" spans="2:8" ht="15" x14ac:dyDescent="0.35">
      <c r="B232" s="16"/>
      <c r="E232" s="22"/>
      <c r="H232" s="14"/>
    </row>
    <row r="233" spans="2:8" ht="15" x14ac:dyDescent="0.35">
      <c r="B233" s="16"/>
      <c r="E233" s="22"/>
      <c r="H233" s="14"/>
    </row>
    <row r="234" spans="2:8" ht="15" x14ac:dyDescent="0.35">
      <c r="B234" s="16"/>
      <c r="E234" s="22"/>
      <c r="H234" s="14"/>
    </row>
    <row r="235" spans="2:8" ht="15" x14ac:dyDescent="0.35">
      <c r="B235" s="16"/>
      <c r="E235" s="22"/>
      <c r="H235" s="14"/>
    </row>
    <row r="236" spans="2:8" ht="15" x14ac:dyDescent="0.35">
      <c r="B236" s="16"/>
      <c r="E236" s="22"/>
      <c r="H236" s="14"/>
    </row>
    <row r="237" spans="2:8" ht="15" x14ac:dyDescent="0.35">
      <c r="B237" s="16"/>
      <c r="E237" s="22"/>
      <c r="H237" s="14"/>
    </row>
    <row r="238" spans="2:8" ht="15" x14ac:dyDescent="0.35">
      <c r="B238" s="16"/>
      <c r="E238" s="22"/>
      <c r="H238" s="14"/>
    </row>
    <row r="239" spans="2:8" ht="15" x14ac:dyDescent="0.35">
      <c r="B239" s="16"/>
      <c r="E239" s="22"/>
      <c r="H239" s="14"/>
    </row>
    <row r="240" spans="2:8" ht="15" x14ac:dyDescent="0.35">
      <c r="B240" s="16"/>
      <c r="E240" s="22"/>
      <c r="H240" s="14"/>
    </row>
    <row r="241" spans="2:8" ht="15" x14ac:dyDescent="0.35">
      <c r="B241" s="16"/>
      <c r="E241" s="22"/>
      <c r="H241" s="14"/>
    </row>
    <row r="242" spans="2:8" ht="15" x14ac:dyDescent="0.35">
      <c r="B242" s="16"/>
      <c r="E242" s="22"/>
      <c r="H242" s="14"/>
    </row>
    <row r="243" spans="2:8" ht="15" x14ac:dyDescent="0.35">
      <c r="B243" s="16"/>
      <c r="E243" s="22"/>
      <c r="H243" s="14"/>
    </row>
    <row r="244" spans="2:8" ht="15" x14ac:dyDescent="0.35">
      <c r="B244" s="16"/>
      <c r="E244" s="22"/>
      <c r="H244" s="14"/>
    </row>
    <row r="245" spans="2:8" ht="15" x14ac:dyDescent="0.35">
      <c r="B245" s="16"/>
      <c r="E245" s="22"/>
      <c r="H245" s="14"/>
    </row>
    <row r="246" spans="2:8" ht="15" x14ac:dyDescent="0.35">
      <c r="B246" s="16"/>
      <c r="E246" s="22"/>
      <c r="H246" s="14"/>
    </row>
    <row r="247" spans="2:8" ht="15" x14ac:dyDescent="0.35">
      <c r="B247" s="16"/>
      <c r="E247" s="22"/>
      <c r="H247" s="14"/>
    </row>
    <row r="248" spans="2:8" ht="15" x14ac:dyDescent="0.35">
      <c r="B248" s="16"/>
      <c r="E248" s="22"/>
      <c r="H248" s="14"/>
    </row>
    <row r="249" spans="2:8" ht="15" x14ac:dyDescent="0.35">
      <c r="B249" s="16"/>
      <c r="E249" s="22"/>
      <c r="H249" s="14"/>
    </row>
    <row r="250" spans="2:8" ht="15" x14ac:dyDescent="0.35">
      <c r="B250" s="16"/>
      <c r="E250" s="22"/>
      <c r="H250" s="14"/>
    </row>
    <row r="251" spans="2:8" ht="15" x14ac:dyDescent="0.35">
      <c r="B251" s="16"/>
      <c r="E251" s="22"/>
      <c r="H251" s="14"/>
    </row>
    <row r="252" spans="2:8" ht="15" x14ac:dyDescent="0.35">
      <c r="B252" s="16"/>
      <c r="E252" s="22"/>
      <c r="H252" s="14"/>
    </row>
    <row r="253" spans="2:8" ht="15" x14ac:dyDescent="0.35">
      <c r="B253" s="16"/>
      <c r="E253" s="22"/>
      <c r="H253" s="14"/>
    </row>
    <row r="254" spans="2:8" ht="15" x14ac:dyDescent="0.35">
      <c r="B254" s="16"/>
      <c r="E254" s="22"/>
      <c r="H254" s="14"/>
    </row>
    <row r="255" spans="2:8" ht="15" x14ac:dyDescent="0.35">
      <c r="B255" s="16"/>
      <c r="E255" s="22"/>
      <c r="H255" s="14"/>
    </row>
    <row r="256" spans="2:8" ht="15" x14ac:dyDescent="0.35">
      <c r="B256" s="16"/>
      <c r="E256" s="22"/>
      <c r="H256" s="14"/>
    </row>
    <row r="257" spans="2:8" ht="15" x14ac:dyDescent="0.35">
      <c r="B257" s="16"/>
      <c r="E257" s="22"/>
      <c r="H257" s="14"/>
    </row>
    <row r="258" spans="2:8" ht="15" x14ac:dyDescent="0.35">
      <c r="B258" s="16"/>
      <c r="E258" s="22"/>
      <c r="H258" s="14"/>
    </row>
    <row r="259" spans="2:8" ht="15" x14ac:dyDescent="0.35">
      <c r="B259" s="16"/>
      <c r="E259" s="22"/>
      <c r="H259" s="14"/>
    </row>
    <row r="260" spans="2:8" ht="15" x14ac:dyDescent="0.35">
      <c r="B260" s="16"/>
      <c r="E260" s="22"/>
      <c r="H260" s="14"/>
    </row>
    <row r="261" spans="2:8" ht="15" x14ac:dyDescent="0.35">
      <c r="B261" s="16"/>
      <c r="E261" s="22"/>
      <c r="H261" s="14"/>
    </row>
    <row r="262" spans="2:8" ht="15" x14ac:dyDescent="0.35">
      <c r="B262" s="16"/>
      <c r="E262" s="22"/>
      <c r="H262" s="14"/>
    </row>
    <row r="263" spans="2:8" ht="15" x14ac:dyDescent="0.35">
      <c r="B263" s="16"/>
      <c r="E263" s="22"/>
      <c r="H263" s="14"/>
    </row>
    <row r="264" spans="2:8" ht="15" x14ac:dyDescent="0.35">
      <c r="B264" s="16"/>
      <c r="E264" s="22"/>
      <c r="H264" s="14"/>
    </row>
    <row r="265" spans="2:8" ht="15" x14ac:dyDescent="0.35">
      <c r="B265" s="16"/>
      <c r="E265" s="22"/>
      <c r="H265" s="14"/>
    </row>
    <row r="266" spans="2:8" ht="15" x14ac:dyDescent="0.35">
      <c r="B266" s="16"/>
      <c r="E266" s="22"/>
      <c r="H266" s="14"/>
    </row>
    <row r="267" spans="2:8" ht="15" x14ac:dyDescent="0.35">
      <c r="B267" s="16"/>
      <c r="E267" s="22"/>
      <c r="H267" s="14"/>
    </row>
    <row r="268" spans="2:8" ht="15" x14ac:dyDescent="0.35">
      <c r="B268" s="16"/>
      <c r="E268" s="22"/>
      <c r="H268" s="14"/>
    </row>
    <row r="269" spans="2:8" ht="15" x14ac:dyDescent="0.35">
      <c r="B269" s="16"/>
      <c r="E269" s="22"/>
      <c r="H269" s="14"/>
    </row>
    <row r="270" spans="2:8" ht="15" x14ac:dyDescent="0.35">
      <c r="B270" s="16"/>
      <c r="E270" s="22"/>
      <c r="H270" s="14"/>
    </row>
    <row r="271" spans="2:8" ht="15" x14ac:dyDescent="0.35">
      <c r="B271" s="16"/>
      <c r="E271" s="22"/>
      <c r="H271" s="14"/>
    </row>
    <row r="272" spans="2:8" ht="15" x14ac:dyDescent="0.35">
      <c r="B272" s="16"/>
      <c r="E272" s="22"/>
      <c r="H272" s="14"/>
    </row>
    <row r="273" spans="2:8" ht="15" x14ac:dyDescent="0.35">
      <c r="B273" s="16"/>
      <c r="E273" s="22"/>
      <c r="H273" s="14"/>
    </row>
    <row r="274" spans="2:8" ht="15" x14ac:dyDescent="0.35">
      <c r="B274" s="16"/>
      <c r="E274" s="22"/>
      <c r="H274" s="14"/>
    </row>
    <row r="275" spans="2:8" ht="15" x14ac:dyDescent="0.35">
      <c r="B275" s="16"/>
      <c r="E275" s="22"/>
      <c r="H275" s="14"/>
    </row>
    <row r="276" spans="2:8" ht="15" x14ac:dyDescent="0.35">
      <c r="B276" s="16"/>
      <c r="E276" s="22"/>
      <c r="H276" s="14"/>
    </row>
    <row r="277" spans="2:8" ht="15" x14ac:dyDescent="0.35">
      <c r="B277" s="16"/>
      <c r="E277" s="22"/>
      <c r="H277" s="14"/>
    </row>
    <row r="278" spans="2:8" ht="15" x14ac:dyDescent="0.35">
      <c r="B278" s="16"/>
      <c r="E278" s="22"/>
      <c r="H278" s="14"/>
    </row>
    <row r="279" spans="2:8" ht="15" x14ac:dyDescent="0.35">
      <c r="B279" s="16"/>
      <c r="E279" s="22"/>
      <c r="H279" s="14"/>
    </row>
    <row r="280" spans="2:8" ht="15" x14ac:dyDescent="0.35">
      <c r="B280" s="16"/>
      <c r="E280" s="22"/>
      <c r="H280" s="14"/>
    </row>
    <row r="281" spans="2:8" ht="15" x14ac:dyDescent="0.35">
      <c r="B281" s="16"/>
      <c r="E281" s="22"/>
      <c r="H281" s="14"/>
    </row>
    <row r="282" spans="2:8" ht="15" x14ac:dyDescent="0.35">
      <c r="B282" s="16"/>
      <c r="E282" s="22"/>
      <c r="H282" s="14"/>
    </row>
    <row r="283" spans="2:8" ht="15" x14ac:dyDescent="0.35">
      <c r="B283" s="16"/>
      <c r="E283" s="22"/>
      <c r="H283" s="14"/>
    </row>
    <row r="284" spans="2:8" ht="15" x14ac:dyDescent="0.35">
      <c r="B284" s="16"/>
      <c r="E284" s="22"/>
      <c r="H284" s="14"/>
    </row>
    <row r="285" spans="2:8" ht="15" x14ac:dyDescent="0.35">
      <c r="B285" s="16"/>
      <c r="E285" s="22"/>
      <c r="H285" s="14"/>
    </row>
    <row r="286" spans="2:8" ht="15" x14ac:dyDescent="0.35">
      <c r="B286" s="16"/>
      <c r="E286" s="22"/>
      <c r="H286" s="14"/>
    </row>
    <row r="287" spans="2:8" ht="15" x14ac:dyDescent="0.35">
      <c r="B287" s="16"/>
      <c r="E287" s="22"/>
      <c r="H287" s="14"/>
    </row>
    <row r="288" spans="2:8" ht="15" x14ac:dyDescent="0.35">
      <c r="B288" s="16"/>
      <c r="E288" s="22"/>
      <c r="H288" s="14"/>
    </row>
    <row r="289" spans="2:8" ht="15" x14ac:dyDescent="0.35">
      <c r="B289" s="16"/>
      <c r="E289" s="22"/>
      <c r="H289" s="14"/>
    </row>
    <row r="290" spans="2:8" ht="15" x14ac:dyDescent="0.35">
      <c r="B290" s="16"/>
      <c r="E290" s="22"/>
      <c r="H290" s="14"/>
    </row>
    <row r="291" spans="2:8" ht="15" x14ac:dyDescent="0.35">
      <c r="B291" s="16"/>
      <c r="E291" s="22"/>
      <c r="H291" s="14"/>
    </row>
    <row r="292" spans="2:8" ht="15" x14ac:dyDescent="0.35">
      <c r="B292" s="16"/>
      <c r="E292" s="22"/>
      <c r="H292" s="14"/>
    </row>
    <row r="293" spans="2:8" ht="15" x14ac:dyDescent="0.35">
      <c r="B293" s="16"/>
      <c r="E293" s="22"/>
      <c r="H293" s="14"/>
    </row>
    <row r="294" spans="2:8" ht="15" x14ac:dyDescent="0.35">
      <c r="B294" s="16"/>
      <c r="E294" s="22"/>
      <c r="H294" s="14"/>
    </row>
    <row r="295" spans="2:8" ht="15" x14ac:dyDescent="0.35">
      <c r="B295" s="16"/>
      <c r="E295" s="22"/>
      <c r="H295" s="14"/>
    </row>
    <row r="296" spans="2:8" ht="15" x14ac:dyDescent="0.35">
      <c r="B296" s="16"/>
      <c r="E296" s="22"/>
      <c r="H296" s="14"/>
    </row>
    <row r="297" spans="2:8" ht="15" x14ac:dyDescent="0.35">
      <c r="B297" s="16"/>
      <c r="E297" s="22"/>
      <c r="H297" s="14"/>
    </row>
    <row r="298" spans="2:8" ht="15" x14ac:dyDescent="0.35">
      <c r="B298" s="16"/>
      <c r="E298" s="22"/>
      <c r="H298" s="14"/>
    </row>
    <row r="299" spans="2:8" ht="15" x14ac:dyDescent="0.35">
      <c r="B299" s="16"/>
      <c r="E299" s="22"/>
      <c r="H299" s="14"/>
    </row>
    <row r="300" spans="2:8" ht="15" x14ac:dyDescent="0.35">
      <c r="B300" s="16"/>
      <c r="E300" s="22"/>
      <c r="H300" s="14"/>
    </row>
    <row r="301" spans="2:8" ht="15" x14ac:dyDescent="0.35">
      <c r="B301" s="16"/>
      <c r="E301" s="22"/>
      <c r="H301" s="14"/>
    </row>
    <row r="302" spans="2:8" ht="15" x14ac:dyDescent="0.35">
      <c r="B302" s="16"/>
      <c r="E302" s="22"/>
      <c r="H302" s="14"/>
    </row>
    <row r="303" spans="2:8" ht="15" x14ac:dyDescent="0.35">
      <c r="B303" s="16"/>
      <c r="E303" s="22"/>
      <c r="H303" s="14"/>
    </row>
    <row r="304" spans="2:8" ht="15" x14ac:dyDescent="0.35">
      <c r="B304" s="16"/>
      <c r="E304" s="22"/>
      <c r="H304" s="14"/>
    </row>
    <row r="305" spans="2:8" ht="15" x14ac:dyDescent="0.35">
      <c r="B305" s="16"/>
      <c r="E305" s="22"/>
      <c r="H305" s="14"/>
    </row>
    <row r="306" spans="2:8" ht="15" x14ac:dyDescent="0.35">
      <c r="B306" s="16"/>
      <c r="E306" s="22"/>
      <c r="H306" s="14"/>
    </row>
    <row r="307" spans="2:8" ht="15" x14ac:dyDescent="0.35">
      <c r="B307" s="16"/>
      <c r="E307" s="22"/>
      <c r="H307" s="14"/>
    </row>
    <row r="308" spans="2:8" ht="15" x14ac:dyDescent="0.35">
      <c r="B308" s="16"/>
      <c r="E308" s="22"/>
      <c r="H308" s="14"/>
    </row>
    <row r="309" spans="2:8" ht="15" x14ac:dyDescent="0.35">
      <c r="B309" s="16"/>
      <c r="E309" s="22"/>
      <c r="H309" s="14"/>
    </row>
    <row r="310" spans="2:8" ht="15" x14ac:dyDescent="0.35">
      <c r="B310" s="16"/>
      <c r="E310" s="22"/>
      <c r="H310" s="14"/>
    </row>
    <row r="311" spans="2:8" ht="15" x14ac:dyDescent="0.35">
      <c r="B311" s="16"/>
      <c r="E311" s="22"/>
      <c r="H311" s="14"/>
    </row>
    <row r="312" spans="2:8" ht="15" x14ac:dyDescent="0.35">
      <c r="B312" s="16"/>
      <c r="E312" s="22"/>
      <c r="H312" s="14"/>
    </row>
    <row r="313" spans="2:8" ht="15" x14ac:dyDescent="0.35">
      <c r="B313" s="16"/>
      <c r="E313" s="22"/>
      <c r="H313" s="14"/>
    </row>
    <row r="314" spans="2:8" ht="15" x14ac:dyDescent="0.35">
      <c r="B314" s="16"/>
      <c r="E314" s="22"/>
      <c r="H314" s="14"/>
    </row>
    <row r="315" spans="2:8" ht="15" x14ac:dyDescent="0.35">
      <c r="B315" s="16"/>
      <c r="E315" s="22"/>
      <c r="H315" s="14"/>
    </row>
    <row r="316" spans="2:8" ht="15" x14ac:dyDescent="0.35">
      <c r="B316" s="16"/>
      <c r="E316" s="22"/>
      <c r="H316" s="14"/>
    </row>
    <row r="317" spans="2:8" ht="15" x14ac:dyDescent="0.35">
      <c r="B317" s="16"/>
      <c r="E317" s="22"/>
      <c r="H317" s="14"/>
    </row>
    <row r="318" spans="2:8" ht="15" x14ac:dyDescent="0.35">
      <c r="B318" s="16"/>
      <c r="E318" s="22"/>
      <c r="H318" s="14"/>
    </row>
    <row r="319" spans="2:8" ht="15" x14ac:dyDescent="0.35">
      <c r="B319" s="16"/>
      <c r="E319" s="22"/>
      <c r="H319" s="14"/>
    </row>
    <row r="320" spans="2:8" ht="15" x14ac:dyDescent="0.35">
      <c r="B320" s="16"/>
      <c r="E320" s="22"/>
      <c r="H320" s="14"/>
    </row>
    <row r="321" spans="2:8" ht="15" x14ac:dyDescent="0.35">
      <c r="B321" s="16"/>
      <c r="E321" s="22"/>
      <c r="H321" s="14"/>
    </row>
    <row r="322" spans="2:8" ht="15" x14ac:dyDescent="0.35">
      <c r="B322" s="16"/>
      <c r="E322" s="22"/>
      <c r="H322" s="14"/>
    </row>
    <row r="323" spans="2:8" ht="15" x14ac:dyDescent="0.35">
      <c r="B323" s="16"/>
      <c r="E323" s="22"/>
      <c r="H323" s="14"/>
    </row>
    <row r="324" spans="2:8" ht="15" x14ac:dyDescent="0.35">
      <c r="B324" s="16"/>
      <c r="E324" s="22"/>
      <c r="H324" s="14"/>
    </row>
    <row r="325" spans="2:8" ht="15" x14ac:dyDescent="0.35">
      <c r="B325" s="16"/>
      <c r="E325" s="22"/>
      <c r="H325" s="14"/>
    </row>
    <row r="326" spans="2:8" ht="15" x14ac:dyDescent="0.35">
      <c r="B326" s="16"/>
      <c r="E326" s="22"/>
      <c r="H326" s="14"/>
    </row>
    <row r="327" spans="2:8" ht="15" x14ac:dyDescent="0.35">
      <c r="B327" s="16"/>
      <c r="E327" s="22"/>
      <c r="H327" s="14"/>
    </row>
    <row r="328" spans="2:8" ht="15" x14ac:dyDescent="0.35">
      <c r="B328" s="16"/>
      <c r="E328" s="22"/>
      <c r="H328" s="14"/>
    </row>
    <row r="329" spans="2:8" ht="15" x14ac:dyDescent="0.35">
      <c r="B329" s="16"/>
      <c r="E329" s="22"/>
      <c r="H329" s="14"/>
    </row>
    <row r="330" spans="2:8" ht="15" x14ac:dyDescent="0.35">
      <c r="B330" s="16"/>
      <c r="E330" s="22"/>
      <c r="H330" s="14"/>
    </row>
    <row r="331" spans="2:8" ht="15" x14ac:dyDescent="0.35">
      <c r="B331" s="16"/>
      <c r="E331" s="22"/>
      <c r="H331" s="14"/>
    </row>
    <row r="332" spans="2:8" ht="15" x14ac:dyDescent="0.35">
      <c r="B332" s="16"/>
      <c r="E332" s="22"/>
      <c r="H332" s="14"/>
    </row>
    <row r="333" spans="2:8" ht="15" x14ac:dyDescent="0.35">
      <c r="B333" s="16"/>
      <c r="E333" s="22"/>
      <c r="H333" s="14"/>
    </row>
    <row r="334" spans="2:8" ht="15" x14ac:dyDescent="0.35">
      <c r="B334" s="16"/>
      <c r="E334" s="22"/>
      <c r="H334" s="14"/>
    </row>
    <row r="335" spans="2:8" ht="15" x14ac:dyDescent="0.35">
      <c r="B335" s="16"/>
      <c r="E335" s="22"/>
      <c r="H335" s="14"/>
    </row>
    <row r="336" spans="2:8" ht="15" x14ac:dyDescent="0.35">
      <c r="B336" s="16"/>
      <c r="E336" s="22"/>
      <c r="H336" s="14"/>
    </row>
    <row r="337" spans="2:8" ht="15" x14ac:dyDescent="0.35">
      <c r="B337" s="16"/>
      <c r="E337" s="22"/>
      <c r="H337" s="14"/>
    </row>
    <row r="338" spans="2:8" ht="15" x14ac:dyDescent="0.35">
      <c r="B338" s="16"/>
      <c r="E338" s="22"/>
      <c r="H338" s="14"/>
    </row>
    <row r="339" spans="2:8" ht="15" x14ac:dyDescent="0.35">
      <c r="B339" s="16"/>
      <c r="E339" s="22"/>
      <c r="H339" s="14"/>
    </row>
    <row r="340" spans="2:8" ht="15" x14ac:dyDescent="0.35">
      <c r="B340" s="16"/>
      <c r="E340" s="22"/>
      <c r="H340" s="14"/>
    </row>
    <row r="341" spans="2:8" ht="15" x14ac:dyDescent="0.35">
      <c r="B341" s="16"/>
      <c r="E341" s="22"/>
      <c r="H341" s="14"/>
    </row>
    <row r="342" spans="2:8" ht="15" x14ac:dyDescent="0.35">
      <c r="B342" s="16"/>
      <c r="E342" s="22"/>
      <c r="H342" s="14"/>
    </row>
    <row r="343" spans="2:8" ht="15" x14ac:dyDescent="0.35">
      <c r="B343" s="16"/>
      <c r="E343" s="22"/>
      <c r="H343" s="14"/>
    </row>
    <row r="344" spans="2:8" ht="15" x14ac:dyDescent="0.35">
      <c r="B344" s="16"/>
      <c r="E344" s="22"/>
      <c r="H344" s="14"/>
    </row>
    <row r="345" spans="2:8" ht="15" x14ac:dyDescent="0.35">
      <c r="B345" s="16"/>
      <c r="E345" s="22"/>
      <c r="H345" s="14"/>
    </row>
    <row r="346" spans="2:8" ht="15" x14ac:dyDescent="0.35">
      <c r="B346" s="16"/>
      <c r="E346" s="22"/>
      <c r="H346" s="14"/>
    </row>
    <row r="347" spans="2:8" ht="15" x14ac:dyDescent="0.35">
      <c r="B347" s="16"/>
      <c r="E347" s="22"/>
      <c r="H347" s="14"/>
    </row>
    <row r="348" spans="2:8" ht="15" x14ac:dyDescent="0.35">
      <c r="B348" s="16"/>
      <c r="E348" s="22"/>
      <c r="H348" s="14"/>
    </row>
    <row r="349" spans="2:8" ht="15" x14ac:dyDescent="0.35">
      <c r="B349" s="16"/>
      <c r="E349" s="22"/>
      <c r="H349" s="14"/>
    </row>
    <row r="350" spans="2:8" ht="15" x14ac:dyDescent="0.35">
      <c r="B350" s="16"/>
      <c r="E350" s="22"/>
      <c r="H350" s="14"/>
    </row>
    <row r="351" spans="2:8" ht="15" x14ac:dyDescent="0.35">
      <c r="B351" s="16"/>
      <c r="E351" s="22"/>
      <c r="H351" s="14"/>
    </row>
    <row r="352" spans="2:8" ht="15" x14ac:dyDescent="0.35">
      <c r="B352" s="16"/>
      <c r="E352" s="22"/>
      <c r="H352" s="14"/>
    </row>
    <row r="353" spans="2:8" ht="15" x14ac:dyDescent="0.35">
      <c r="B353" s="16"/>
      <c r="E353" s="22"/>
      <c r="H353" s="14"/>
    </row>
    <row r="354" spans="2:8" ht="15" x14ac:dyDescent="0.35">
      <c r="B354" s="16"/>
      <c r="E354" s="22"/>
      <c r="H354" s="14"/>
    </row>
    <row r="355" spans="2:8" ht="15" x14ac:dyDescent="0.35">
      <c r="B355" s="16"/>
      <c r="E355" s="22"/>
      <c r="H355" s="14"/>
    </row>
    <row r="356" spans="2:8" ht="15" x14ac:dyDescent="0.35">
      <c r="B356" s="16"/>
      <c r="E356" s="22"/>
      <c r="H356" s="14"/>
    </row>
    <row r="357" spans="2:8" ht="15" x14ac:dyDescent="0.35">
      <c r="B357" s="16"/>
      <c r="E357" s="22"/>
      <c r="H357" s="14"/>
    </row>
    <row r="358" spans="2:8" ht="15" x14ac:dyDescent="0.35">
      <c r="B358" s="16"/>
      <c r="E358" s="22"/>
      <c r="H358" s="14"/>
    </row>
    <row r="359" spans="2:8" ht="15" x14ac:dyDescent="0.35">
      <c r="B359" s="16"/>
      <c r="E359" s="22"/>
      <c r="H359" s="14"/>
    </row>
    <row r="360" spans="2:8" ht="15" x14ac:dyDescent="0.35">
      <c r="B360" s="16"/>
      <c r="E360" s="22"/>
      <c r="H360" s="14"/>
    </row>
    <row r="361" spans="2:8" ht="15" x14ac:dyDescent="0.35">
      <c r="B361" s="16"/>
      <c r="E361" s="22"/>
      <c r="H361" s="14"/>
    </row>
    <row r="362" spans="2:8" ht="15" x14ac:dyDescent="0.35">
      <c r="B362" s="16"/>
      <c r="E362" s="22"/>
      <c r="H362" s="14"/>
    </row>
    <row r="363" spans="2:8" ht="15" x14ac:dyDescent="0.35">
      <c r="B363" s="16"/>
      <c r="E363" s="22"/>
      <c r="H363" s="14"/>
    </row>
    <row r="364" spans="2:8" ht="15" x14ac:dyDescent="0.35">
      <c r="B364" s="16"/>
      <c r="E364" s="22"/>
      <c r="H364" s="14"/>
    </row>
    <row r="365" spans="2:8" ht="15" x14ac:dyDescent="0.35">
      <c r="B365" s="16"/>
      <c r="E365" s="22"/>
      <c r="H365" s="14"/>
    </row>
    <row r="366" spans="2:8" ht="15" x14ac:dyDescent="0.35">
      <c r="B366" s="16"/>
      <c r="E366" s="22"/>
      <c r="H366" s="14"/>
    </row>
    <row r="367" spans="2:8" ht="15" x14ac:dyDescent="0.35">
      <c r="B367" s="16"/>
      <c r="E367" s="22"/>
      <c r="H367" s="14"/>
    </row>
    <row r="368" spans="2:8" ht="15" x14ac:dyDescent="0.35">
      <c r="B368" s="16"/>
      <c r="E368" s="22"/>
      <c r="H368" s="14"/>
    </row>
    <row r="369" spans="2:8" ht="15" x14ac:dyDescent="0.35">
      <c r="B369" s="16"/>
      <c r="E369" s="22"/>
      <c r="H369" s="14"/>
    </row>
    <row r="370" spans="2:8" ht="15" x14ac:dyDescent="0.35">
      <c r="B370" s="16"/>
      <c r="E370" s="22"/>
      <c r="H370" s="14"/>
    </row>
    <row r="371" spans="2:8" ht="15" x14ac:dyDescent="0.35">
      <c r="B371" s="16"/>
      <c r="E371" s="22"/>
      <c r="H371" s="14"/>
    </row>
    <row r="372" spans="2:8" ht="15" x14ac:dyDescent="0.35">
      <c r="B372" s="16"/>
      <c r="E372" s="22"/>
      <c r="H372" s="14"/>
    </row>
    <row r="373" spans="2:8" ht="15" x14ac:dyDescent="0.35">
      <c r="B373" s="16"/>
      <c r="E373" s="22"/>
      <c r="H373" s="14"/>
    </row>
    <row r="374" spans="2:8" ht="15" x14ac:dyDescent="0.35">
      <c r="B374" s="16"/>
      <c r="E374" s="22"/>
      <c r="H374" s="14"/>
    </row>
    <row r="375" spans="2:8" ht="15" x14ac:dyDescent="0.35">
      <c r="B375" s="16"/>
      <c r="E375" s="22"/>
      <c r="H375" s="14"/>
    </row>
    <row r="376" spans="2:8" ht="15" x14ac:dyDescent="0.35">
      <c r="B376" s="16"/>
      <c r="E376" s="22"/>
      <c r="H376" s="14"/>
    </row>
    <row r="377" spans="2:8" ht="15" x14ac:dyDescent="0.35">
      <c r="B377" s="16"/>
      <c r="E377" s="22"/>
      <c r="H377" s="14"/>
    </row>
    <row r="378" spans="2:8" ht="15" x14ac:dyDescent="0.35">
      <c r="B378" s="16"/>
      <c r="E378" s="22"/>
      <c r="H378" s="14"/>
    </row>
    <row r="379" spans="2:8" ht="15" x14ac:dyDescent="0.35">
      <c r="B379" s="16"/>
      <c r="E379" s="22"/>
      <c r="H379" s="14"/>
    </row>
    <row r="380" spans="2:8" ht="15" x14ac:dyDescent="0.35">
      <c r="B380" s="16"/>
      <c r="E380" s="22"/>
      <c r="H380" s="14"/>
    </row>
    <row r="381" spans="2:8" ht="15" x14ac:dyDescent="0.35">
      <c r="B381" s="16"/>
      <c r="E381" s="22"/>
      <c r="H381" s="14"/>
    </row>
    <row r="382" spans="2:8" ht="15" x14ac:dyDescent="0.35">
      <c r="B382" s="16"/>
      <c r="E382" s="22"/>
      <c r="H382" s="14"/>
    </row>
    <row r="383" spans="2:8" ht="15" x14ac:dyDescent="0.35">
      <c r="B383" s="16"/>
      <c r="E383" s="22"/>
      <c r="H383" s="14"/>
    </row>
    <row r="384" spans="2:8" ht="15" x14ac:dyDescent="0.35">
      <c r="B384" s="16"/>
      <c r="E384" s="22"/>
      <c r="H384" s="14"/>
    </row>
    <row r="385" spans="2:8" ht="15" x14ac:dyDescent="0.35">
      <c r="B385" s="16"/>
      <c r="E385" s="22"/>
      <c r="H385" s="14"/>
    </row>
    <row r="386" spans="2:8" ht="15" x14ac:dyDescent="0.35">
      <c r="B386" s="16"/>
      <c r="E386" s="22"/>
      <c r="H386" s="14"/>
    </row>
    <row r="387" spans="2:8" ht="15" x14ac:dyDescent="0.35">
      <c r="B387" s="16"/>
      <c r="E387" s="22"/>
      <c r="H387" s="14"/>
    </row>
    <row r="388" spans="2:8" ht="15" x14ac:dyDescent="0.35">
      <c r="B388" s="16"/>
      <c r="E388" s="22"/>
      <c r="H388" s="14"/>
    </row>
    <row r="389" spans="2:8" ht="15" x14ac:dyDescent="0.35">
      <c r="B389" s="16"/>
      <c r="E389" s="22"/>
      <c r="H389" s="14"/>
    </row>
    <row r="390" spans="2:8" ht="15" x14ac:dyDescent="0.35">
      <c r="B390" s="16"/>
      <c r="E390" s="22"/>
      <c r="H390" s="14"/>
    </row>
    <row r="391" spans="2:8" ht="15" x14ac:dyDescent="0.35">
      <c r="B391" s="16"/>
      <c r="E391" s="22"/>
      <c r="H391" s="14"/>
    </row>
    <row r="392" spans="2:8" ht="15" x14ac:dyDescent="0.35">
      <c r="B392" s="16"/>
      <c r="E392" s="22"/>
      <c r="H392" s="14"/>
    </row>
    <row r="393" spans="2:8" ht="15" x14ac:dyDescent="0.35">
      <c r="B393" s="16"/>
      <c r="E393" s="22"/>
      <c r="H393" s="14"/>
    </row>
    <row r="394" spans="2:8" ht="15" x14ac:dyDescent="0.35">
      <c r="B394" s="16"/>
      <c r="E394" s="22"/>
      <c r="H394" s="14"/>
    </row>
    <row r="395" spans="2:8" ht="15" x14ac:dyDescent="0.35">
      <c r="B395" s="16"/>
      <c r="E395" s="22"/>
      <c r="H395" s="14"/>
    </row>
    <row r="396" spans="2:8" ht="15" x14ac:dyDescent="0.35">
      <c r="B396" s="16"/>
      <c r="E396" s="22"/>
      <c r="H396" s="14"/>
    </row>
    <row r="397" spans="2:8" ht="15" x14ac:dyDescent="0.35">
      <c r="B397" s="16"/>
      <c r="E397" s="22"/>
      <c r="H397" s="14"/>
    </row>
    <row r="398" spans="2:8" ht="15" x14ac:dyDescent="0.35">
      <c r="B398" s="16"/>
      <c r="E398" s="22"/>
      <c r="H398" s="14"/>
    </row>
    <row r="399" spans="2:8" ht="15" x14ac:dyDescent="0.35">
      <c r="B399" s="16"/>
      <c r="E399" s="22"/>
      <c r="H399" s="14"/>
    </row>
    <row r="400" spans="2:8" ht="15" x14ac:dyDescent="0.35">
      <c r="B400" s="16"/>
      <c r="E400" s="22"/>
      <c r="H400" s="14"/>
    </row>
    <row r="401" spans="2:8" ht="15" x14ac:dyDescent="0.35">
      <c r="B401" s="16"/>
      <c r="E401" s="22"/>
      <c r="H401" s="14"/>
    </row>
    <row r="402" spans="2:8" ht="15" x14ac:dyDescent="0.35">
      <c r="B402" s="16"/>
      <c r="E402" s="22"/>
      <c r="H402" s="14"/>
    </row>
    <row r="403" spans="2:8" ht="15" x14ac:dyDescent="0.35">
      <c r="B403" s="16"/>
      <c r="E403" s="22"/>
      <c r="H403" s="14"/>
    </row>
    <row r="404" spans="2:8" ht="15" x14ac:dyDescent="0.35">
      <c r="B404" s="16"/>
      <c r="E404" s="22"/>
      <c r="H404" s="14"/>
    </row>
    <row r="405" spans="2:8" ht="15" x14ac:dyDescent="0.35">
      <c r="B405" s="16"/>
      <c r="E405" s="22"/>
      <c r="H405" s="14"/>
    </row>
    <row r="406" spans="2:8" ht="15" x14ac:dyDescent="0.35">
      <c r="B406" s="16"/>
      <c r="E406" s="22"/>
      <c r="H406" s="14"/>
    </row>
    <row r="407" spans="2:8" ht="15" x14ac:dyDescent="0.35">
      <c r="B407" s="16"/>
      <c r="E407" s="22"/>
      <c r="H407" s="14"/>
    </row>
    <row r="408" spans="2:8" ht="15" x14ac:dyDescent="0.35">
      <c r="B408" s="16"/>
      <c r="E408" s="22"/>
      <c r="H408" s="14"/>
    </row>
    <row r="409" spans="2:8" ht="15" x14ac:dyDescent="0.35">
      <c r="B409" s="16"/>
      <c r="E409" s="22"/>
      <c r="H409" s="14"/>
    </row>
    <row r="410" spans="2:8" ht="15" x14ac:dyDescent="0.35">
      <c r="B410" s="16"/>
      <c r="E410" s="22"/>
      <c r="H410" s="14"/>
    </row>
    <row r="411" spans="2:8" ht="15" x14ac:dyDescent="0.35">
      <c r="B411" s="16"/>
      <c r="E411" s="22"/>
      <c r="H411" s="14"/>
    </row>
    <row r="412" spans="2:8" ht="15" x14ac:dyDescent="0.35">
      <c r="B412" s="16"/>
      <c r="E412" s="22"/>
      <c r="H412" s="14"/>
    </row>
    <row r="413" spans="2:8" ht="15" x14ac:dyDescent="0.35">
      <c r="B413" s="16"/>
      <c r="E413" s="22"/>
      <c r="H413" s="14"/>
    </row>
    <row r="414" spans="2:8" ht="15" x14ac:dyDescent="0.35">
      <c r="B414" s="16"/>
      <c r="E414" s="22"/>
      <c r="H414" s="14"/>
    </row>
    <row r="415" spans="2:8" ht="15" x14ac:dyDescent="0.35">
      <c r="B415" s="16"/>
      <c r="E415" s="22"/>
      <c r="H415" s="14"/>
    </row>
    <row r="416" spans="2:8" ht="15" x14ac:dyDescent="0.35">
      <c r="B416" s="16"/>
      <c r="E416" s="22"/>
      <c r="H416" s="14"/>
    </row>
    <row r="417" spans="2:8" ht="15" x14ac:dyDescent="0.35">
      <c r="B417" s="16"/>
      <c r="E417" s="22"/>
      <c r="H417" s="14"/>
    </row>
    <row r="418" spans="2:8" ht="15" x14ac:dyDescent="0.35">
      <c r="B418" s="16"/>
      <c r="E418" s="22"/>
      <c r="H418" s="14"/>
    </row>
    <row r="419" spans="2:8" ht="15" x14ac:dyDescent="0.35">
      <c r="B419" s="16"/>
      <c r="E419" s="22"/>
      <c r="H419" s="14"/>
    </row>
    <row r="420" spans="2:8" ht="15" x14ac:dyDescent="0.35">
      <c r="B420" s="16"/>
      <c r="E420" s="22"/>
      <c r="H420" s="14"/>
    </row>
    <row r="421" spans="2:8" ht="15" x14ac:dyDescent="0.35">
      <c r="B421" s="16"/>
      <c r="E421" s="22"/>
      <c r="H421" s="14"/>
    </row>
    <row r="422" spans="2:8" ht="15" x14ac:dyDescent="0.35">
      <c r="B422" s="16"/>
      <c r="E422" s="22"/>
      <c r="H422" s="14"/>
    </row>
    <row r="423" spans="2:8" ht="15" x14ac:dyDescent="0.35">
      <c r="B423" s="16"/>
      <c r="E423" s="22"/>
      <c r="H423" s="14"/>
    </row>
    <row r="424" spans="2:8" ht="15" x14ac:dyDescent="0.35">
      <c r="B424" s="16"/>
      <c r="E424" s="22"/>
      <c r="H424" s="14"/>
    </row>
    <row r="425" spans="2:8" ht="15" x14ac:dyDescent="0.35">
      <c r="B425" s="16"/>
      <c r="E425" s="22"/>
      <c r="H425" s="14"/>
    </row>
    <row r="426" spans="2:8" ht="15" x14ac:dyDescent="0.35">
      <c r="B426" s="16"/>
      <c r="E426" s="22"/>
      <c r="H426" s="14"/>
    </row>
    <row r="427" spans="2:8" ht="15" x14ac:dyDescent="0.35">
      <c r="B427" s="16"/>
      <c r="E427" s="22"/>
      <c r="H427" s="14"/>
    </row>
    <row r="428" spans="2:8" ht="15" x14ac:dyDescent="0.35">
      <c r="B428" s="16"/>
      <c r="E428" s="22"/>
      <c r="H428" s="14"/>
    </row>
    <row r="429" spans="2:8" ht="15" x14ac:dyDescent="0.35">
      <c r="B429" s="16"/>
      <c r="E429" s="22"/>
      <c r="H429" s="14"/>
    </row>
    <row r="430" spans="2:8" ht="15" x14ac:dyDescent="0.35">
      <c r="B430" s="16"/>
      <c r="E430" s="22"/>
      <c r="H430" s="14"/>
    </row>
    <row r="431" spans="2:8" ht="15" x14ac:dyDescent="0.35">
      <c r="B431" s="16"/>
      <c r="E431" s="22"/>
      <c r="H431" s="14"/>
    </row>
    <row r="432" spans="2:8" ht="15" x14ac:dyDescent="0.35">
      <c r="B432" s="16"/>
      <c r="E432" s="22"/>
      <c r="H432" s="14"/>
    </row>
    <row r="433" spans="2:8" ht="15" x14ac:dyDescent="0.35">
      <c r="B433" s="16"/>
      <c r="E433" s="22"/>
      <c r="H433" s="14"/>
    </row>
    <row r="434" spans="2:8" ht="15" x14ac:dyDescent="0.35">
      <c r="B434" s="16"/>
      <c r="E434" s="22"/>
      <c r="H434" s="14"/>
    </row>
    <row r="435" spans="2:8" ht="15" x14ac:dyDescent="0.35">
      <c r="B435" s="16"/>
      <c r="E435" s="22"/>
      <c r="H435" s="14"/>
    </row>
    <row r="436" spans="2:8" ht="15" x14ac:dyDescent="0.35">
      <c r="B436" s="16"/>
      <c r="E436" s="22"/>
      <c r="H436" s="14"/>
    </row>
    <row r="437" spans="2:8" ht="15" x14ac:dyDescent="0.35">
      <c r="B437" s="16"/>
      <c r="E437" s="22"/>
      <c r="H437" s="14"/>
    </row>
    <row r="438" spans="2:8" ht="15" x14ac:dyDescent="0.35">
      <c r="B438" s="16"/>
      <c r="E438" s="22"/>
      <c r="H438" s="14"/>
    </row>
    <row r="439" spans="2:8" ht="15" x14ac:dyDescent="0.35">
      <c r="B439" s="16"/>
      <c r="E439" s="22"/>
      <c r="H439" s="14"/>
    </row>
    <row r="440" spans="2:8" ht="15" x14ac:dyDescent="0.35">
      <c r="B440" s="16"/>
      <c r="E440" s="22"/>
      <c r="H440" s="14"/>
    </row>
    <row r="441" spans="2:8" ht="15" x14ac:dyDescent="0.35">
      <c r="B441" s="16"/>
      <c r="E441" s="22"/>
      <c r="H441" s="14"/>
    </row>
    <row r="442" spans="2:8" ht="15" x14ac:dyDescent="0.35">
      <c r="B442" s="16"/>
      <c r="E442" s="22"/>
      <c r="H442" s="14"/>
    </row>
    <row r="443" spans="2:8" ht="15" x14ac:dyDescent="0.35">
      <c r="B443" s="16"/>
      <c r="E443" s="22"/>
      <c r="H443" s="14"/>
    </row>
    <row r="444" spans="2:8" ht="15" x14ac:dyDescent="0.35">
      <c r="B444" s="16"/>
      <c r="E444" s="22"/>
      <c r="H444" s="14"/>
    </row>
    <row r="445" spans="2:8" ht="15" x14ac:dyDescent="0.35">
      <c r="B445" s="16"/>
      <c r="E445" s="22"/>
      <c r="H445" s="14"/>
    </row>
    <row r="446" spans="2:8" ht="15" x14ac:dyDescent="0.35">
      <c r="B446" s="16"/>
      <c r="E446" s="22"/>
      <c r="H446" s="14"/>
    </row>
    <row r="447" spans="2:8" ht="15" x14ac:dyDescent="0.35">
      <c r="B447" s="16"/>
      <c r="E447" s="22"/>
      <c r="H447" s="14"/>
    </row>
    <row r="448" spans="2:8" ht="15" x14ac:dyDescent="0.35">
      <c r="B448" s="16"/>
      <c r="E448" s="22"/>
      <c r="H448" s="14"/>
    </row>
    <row r="449" spans="2:8" ht="15" x14ac:dyDescent="0.35">
      <c r="B449" s="16"/>
      <c r="E449" s="22"/>
      <c r="H449" s="14"/>
    </row>
    <row r="450" spans="2:8" ht="15" x14ac:dyDescent="0.35">
      <c r="B450" s="16"/>
      <c r="E450" s="22"/>
      <c r="H450" s="14"/>
    </row>
    <row r="451" spans="2:8" ht="15" x14ac:dyDescent="0.35">
      <c r="B451" s="16"/>
      <c r="E451" s="22"/>
      <c r="H451" s="14"/>
    </row>
    <row r="452" spans="2:8" ht="15" x14ac:dyDescent="0.35">
      <c r="B452" s="16"/>
      <c r="E452" s="22"/>
      <c r="H452" s="14"/>
    </row>
    <row r="453" spans="2:8" ht="15" x14ac:dyDescent="0.35">
      <c r="B453" s="16"/>
      <c r="E453" s="22"/>
      <c r="H453" s="14"/>
    </row>
    <row r="454" spans="2:8" ht="15" x14ac:dyDescent="0.35">
      <c r="B454" s="16"/>
      <c r="E454" s="22"/>
      <c r="H454" s="14"/>
    </row>
    <row r="455" spans="2:8" ht="15" x14ac:dyDescent="0.35">
      <c r="B455" s="16"/>
      <c r="E455" s="22"/>
      <c r="H455" s="14"/>
    </row>
    <row r="456" spans="2:8" ht="15" x14ac:dyDescent="0.35">
      <c r="B456" s="16"/>
      <c r="E456" s="22"/>
      <c r="H456" s="14"/>
    </row>
    <row r="457" spans="2:8" ht="15" x14ac:dyDescent="0.35">
      <c r="B457" s="16"/>
      <c r="E457" s="22"/>
      <c r="H457" s="14"/>
    </row>
    <row r="458" spans="2:8" ht="15" x14ac:dyDescent="0.35">
      <c r="B458" s="16"/>
      <c r="E458" s="22"/>
      <c r="H458" s="14"/>
    </row>
    <row r="459" spans="2:8" ht="15" x14ac:dyDescent="0.35">
      <c r="B459" s="16"/>
      <c r="E459" s="22"/>
      <c r="H459" s="14"/>
    </row>
    <row r="460" spans="2:8" ht="15" x14ac:dyDescent="0.35">
      <c r="B460" s="16"/>
      <c r="E460" s="22"/>
      <c r="H460" s="14"/>
    </row>
    <row r="461" spans="2:8" ht="15" x14ac:dyDescent="0.35">
      <c r="B461" s="16"/>
      <c r="E461" s="22"/>
      <c r="H461" s="14"/>
    </row>
    <row r="462" spans="2:8" ht="15" x14ac:dyDescent="0.35">
      <c r="B462" s="16"/>
      <c r="E462" s="22"/>
      <c r="H462" s="14"/>
    </row>
    <row r="463" spans="2:8" ht="15" x14ac:dyDescent="0.35">
      <c r="B463" s="16"/>
      <c r="E463" s="22"/>
      <c r="H463" s="14"/>
    </row>
    <row r="464" spans="2:8" ht="15" x14ac:dyDescent="0.35">
      <c r="B464" s="16"/>
      <c r="E464" s="22"/>
      <c r="H464" s="14"/>
    </row>
    <row r="465" spans="2:8" ht="15" x14ac:dyDescent="0.35">
      <c r="B465" s="16"/>
      <c r="E465" s="22"/>
      <c r="H465" s="14"/>
    </row>
    <row r="466" spans="2:8" ht="15" x14ac:dyDescent="0.35">
      <c r="B466" s="16"/>
      <c r="E466" s="22"/>
      <c r="H466" s="14"/>
    </row>
    <row r="467" spans="2:8" ht="15" x14ac:dyDescent="0.35">
      <c r="B467" s="16"/>
      <c r="E467" s="22"/>
      <c r="H467" s="14"/>
    </row>
    <row r="468" spans="2:8" ht="15" x14ac:dyDescent="0.35">
      <c r="B468" s="16"/>
      <c r="E468" s="22"/>
      <c r="H468" s="14"/>
    </row>
    <row r="469" spans="2:8" ht="15" x14ac:dyDescent="0.35">
      <c r="B469" s="16"/>
      <c r="E469" s="22"/>
      <c r="H469" s="14"/>
    </row>
    <row r="470" spans="2:8" ht="15" x14ac:dyDescent="0.35">
      <c r="B470" s="16"/>
      <c r="E470" s="22"/>
      <c r="H470" s="14"/>
    </row>
    <row r="471" spans="2:8" ht="15" x14ac:dyDescent="0.35">
      <c r="B471" s="16"/>
      <c r="E471" s="22"/>
      <c r="H471" s="14"/>
    </row>
    <row r="472" spans="2:8" ht="15" x14ac:dyDescent="0.35">
      <c r="B472" s="16"/>
      <c r="E472" s="22"/>
      <c r="H472" s="14"/>
    </row>
    <row r="473" spans="2:8" ht="15" x14ac:dyDescent="0.35">
      <c r="B473" s="16"/>
      <c r="E473" s="22"/>
      <c r="H473" s="14"/>
    </row>
    <row r="474" spans="2:8" ht="15" x14ac:dyDescent="0.35">
      <c r="B474" s="16"/>
      <c r="E474" s="22"/>
      <c r="H474" s="14"/>
    </row>
    <row r="475" spans="2:8" ht="15" x14ac:dyDescent="0.35">
      <c r="B475" s="16"/>
      <c r="E475" s="22"/>
      <c r="H475" s="14"/>
    </row>
    <row r="476" spans="2:8" ht="15" x14ac:dyDescent="0.35">
      <c r="B476" s="16"/>
      <c r="E476" s="22"/>
      <c r="H476" s="14"/>
    </row>
    <row r="477" spans="2:8" ht="15" x14ac:dyDescent="0.35">
      <c r="B477" s="16"/>
      <c r="E477" s="22"/>
      <c r="H477" s="14"/>
    </row>
    <row r="478" spans="2:8" ht="15" x14ac:dyDescent="0.35">
      <c r="B478" s="16"/>
      <c r="E478" s="22"/>
      <c r="H478" s="14"/>
    </row>
    <row r="479" spans="2:8" ht="15" x14ac:dyDescent="0.35">
      <c r="B479" s="16"/>
      <c r="E479" s="22"/>
      <c r="H479" s="14"/>
    </row>
    <row r="480" spans="2:8" ht="15" x14ac:dyDescent="0.35">
      <c r="B480" s="16"/>
      <c r="E480" s="22"/>
      <c r="H480" s="14"/>
    </row>
    <row r="481" spans="2:8" ht="15" x14ac:dyDescent="0.35">
      <c r="B481" s="16"/>
      <c r="E481" s="22"/>
      <c r="H481" s="14"/>
    </row>
    <row r="482" spans="2:8" ht="15" x14ac:dyDescent="0.35">
      <c r="B482" s="16"/>
      <c r="E482" s="22"/>
      <c r="H482" s="14"/>
    </row>
    <row r="483" spans="2:8" ht="15" x14ac:dyDescent="0.35">
      <c r="B483" s="16"/>
      <c r="E483" s="22"/>
      <c r="H483" s="14"/>
    </row>
    <row r="484" spans="2:8" ht="15" x14ac:dyDescent="0.35">
      <c r="B484" s="16"/>
      <c r="E484" s="22"/>
      <c r="H484" s="14"/>
    </row>
    <row r="485" spans="2:8" ht="15" x14ac:dyDescent="0.35">
      <c r="B485" s="16"/>
      <c r="E485" s="22"/>
      <c r="H485" s="14"/>
    </row>
    <row r="486" spans="2:8" ht="15" x14ac:dyDescent="0.35">
      <c r="B486" s="16"/>
      <c r="E486" s="22"/>
      <c r="H486" s="14"/>
    </row>
    <row r="487" spans="2:8" ht="15" x14ac:dyDescent="0.35">
      <c r="B487" s="16"/>
      <c r="E487" s="22"/>
      <c r="H487" s="14"/>
    </row>
    <row r="488" spans="2:8" ht="15" x14ac:dyDescent="0.35">
      <c r="B488" s="16"/>
      <c r="E488" s="22"/>
      <c r="H488" s="14"/>
    </row>
    <row r="489" spans="2:8" ht="15" x14ac:dyDescent="0.35">
      <c r="B489" s="16"/>
      <c r="E489" s="22"/>
      <c r="H489" s="14"/>
    </row>
    <row r="490" spans="2:8" ht="15" x14ac:dyDescent="0.35">
      <c r="B490" s="16"/>
      <c r="E490" s="22"/>
      <c r="H490" s="14"/>
    </row>
    <row r="491" spans="2:8" ht="15" x14ac:dyDescent="0.35">
      <c r="B491" s="16"/>
      <c r="E491" s="22"/>
      <c r="H491" s="14"/>
    </row>
    <row r="492" spans="2:8" ht="15" x14ac:dyDescent="0.35">
      <c r="B492" s="16"/>
      <c r="E492" s="22"/>
      <c r="H492" s="14"/>
    </row>
    <row r="493" spans="2:8" ht="15" x14ac:dyDescent="0.35">
      <c r="B493" s="16"/>
      <c r="E493" s="22"/>
      <c r="H493" s="14"/>
    </row>
    <row r="494" spans="2:8" ht="15" x14ac:dyDescent="0.35">
      <c r="B494" s="16"/>
      <c r="E494" s="22"/>
      <c r="H494" s="14"/>
    </row>
    <row r="495" spans="2:8" ht="15" x14ac:dyDescent="0.35">
      <c r="B495" s="16"/>
      <c r="E495" s="22"/>
      <c r="H495" s="14"/>
    </row>
    <row r="496" spans="2:8" ht="15" x14ac:dyDescent="0.35">
      <c r="B496" s="16"/>
      <c r="E496" s="22"/>
      <c r="H496" s="14"/>
    </row>
    <row r="497" spans="2:8" ht="15" x14ac:dyDescent="0.35">
      <c r="B497" s="16"/>
      <c r="E497" s="22"/>
      <c r="H497" s="14"/>
    </row>
    <row r="498" spans="2:8" ht="15" x14ac:dyDescent="0.35">
      <c r="B498" s="16"/>
      <c r="E498" s="22"/>
      <c r="H498" s="14"/>
    </row>
    <row r="499" spans="2:8" ht="15" x14ac:dyDescent="0.35">
      <c r="B499" s="16"/>
      <c r="E499" s="22"/>
      <c r="H499" s="14"/>
    </row>
    <row r="500" spans="2:8" ht="15" x14ac:dyDescent="0.35">
      <c r="B500" s="16"/>
      <c r="E500" s="22"/>
      <c r="H500" s="14"/>
    </row>
    <row r="501" spans="2:8" ht="15" x14ac:dyDescent="0.35">
      <c r="B501" s="16"/>
      <c r="E501" s="22"/>
      <c r="H501" s="14"/>
    </row>
    <row r="502" spans="2:8" ht="15" x14ac:dyDescent="0.35">
      <c r="B502" s="16"/>
      <c r="E502" s="22"/>
      <c r="H502" s="14"/>
    </row>
    <row r="503" spans="2:8" ht="15" x14ac:dyDescent="0.35">
      <c r="B503" s="16"/>
      <c r="E503" s="22"/>
      <c r="H503" s="14"/>
    </row>
    <row r="504" spans="2:8" ht="15" x14ac:dyDescent="0.35">
      <c r="B504" s="16"/>
      <c r="E504" s="22"/>
      <c r="H504" s="14"/>
    </row>
    <row r="505" spans="2:8" ht="15" x14ac:dyDescent="0.35">
      <c r="B505" s="16"/>
      <c r="E505" s="22"/>
      <c r="H505" s="14"/>
    </row>
    <row r="506" spans="2:8" ht="15" x14ac:dyDescent="0.35">
      <c r="B506" s="16"/>
      <c r="E506" s="22"/>
      <c r="H506" s="14"/>
    </row>
    <row r="507" spans="2:8" ht="15" x14ac:dyDescent="0.35">
      <c r="B507" s="16"/>
      <c r="E507" s="22"/>
      <c r="H507" s="14"/>
    </row>
    <row r="508" spans="2:8" ht="15" x14ac:dyDescent="0.35">
      <c r="B508" s="16"/>
      <c r="E508" s="22"/>
      <c r="H508" s="14"/>
    </row>
    <row r="509" spans="2:8" ht="15" x14ac:dyDescent="0.35">
      <c r="B509" s="16"/>
      <c r="E509" s="22"/>
      <c r="H509" s="14"/>
    </row>
    <row r="510" spans="2:8" ht="15" x14ac:dyDescent="0.35">
      <c r="B510" s="16"/>
      <c r="E510" s="22"/>
      <c r="H510" s="14"/>
    </row>
    <row r="511" spans="2:8" ht="15" x14ac:dyDescent="0.35">
      <c r="B511" s="16"/>
      <c r="E511" s="22"/>
      <c r="H511" s="14"/>
    </row>
    <row r="512" spans="2:8" ht="15" x14ac:dyDescent="0.35">
      <c r="B512" s="16"/>
      <c r="E512" s="22"/>
      <c r="H512" s="14"/>
    </row>
    <row r="513" spans="2:8" ht="15" x14ac:dyDescent="0.35">
      <c r="B513" s="16"/>
      <c r="E513" s="22"/>
      <c r="H513" s="14"/>
    </row>
    <row r="514" spans="2:8" ht="15" x14ac:dyDescent="0.35">
      <c r="B514" s="16"/>
      <c r="E514" s="22"/>
      <c r="H514" s="14"/>
    </row>
    <row r="515" spans="2:8" ht="15" x14ac:dyDescent="0.35">
      <c r="B515" s="16"/>
      <c r="E515" s="22"/>
      <c r="H515" s="14"/>
    </row>
    <row r="516" spans="2:8" ht="15" x14ac:dyDescent="0.35">
      <c r="B516" s="16"/>
      <c r="E516" s="22"/>
      <c r="H516" s="14"/>
    </row>
    <row r="517" spans="2:8" ht="15" x14ac:dyDescent="0.35">
      <c r="B517" s="16"/>
      <c r="E517" s="22"/>
      <c r="H517" s="14"/>
    </row>
    <row r="518" spans="2:8" ht="15" x14ac:dyDescent="0.35">
      <c r="B518" s="16"/>
      <c r="E518" s="22"/>
      <c r="H518" s="14"/>
    </row>
    <row r="519" spans="2:8" ht="15" x14ac:dyDescent="0.35">
      <c r="B519" s="16"/>
      <c r="E519" s="22"/>
      <c r="H519" s="14"/>
    </row>
    <row r="520" spans="2:8" ht="15" x14ac:dyDescent="0.35">
      <c r="B520" s="16"/>
      <c r="E520" s="22"/>
      <c r="H520" s="14"/>
    </row>
    <row r="521" spans="2:8" ht="15" x14ac:dyDescent="0.35">
      <c r="B521" s="16"/>
      <c r="E521" s="22"/>
      <c r="H521" s="14"/>
    </row>
    <row r="522" spans="2:8" ht="15" x14ac:dyDescent="0.35">
      <c r="B522" s="16"/>
      <c r="E522" s="22"/>
      <c r="H522" s="14"/>
    </row>
    <row r="523" spans="2:8" ht="15" x14ac:dyDescent="0.35">
      <c r="B523" s="16"/>
      <c r="E523" s="22"/>
      <c r="H523" s="14"/>
    </row>
    <row r="524" spans="2:8" ht="15" x14ac:dyDescent="0.35">
      <c r="B524" s="16"/>
      <c r="E524" s="22"/>
      <c r="H524" s="14"/>
    </row>
    <row r="525" spans="2:8" ht="15" x14ac:dyDescent="0.35">
      <c r="B525" s="16"/>
      <c r="E525" s="22"/>
      <c r="H525" s="14"/>
    </row>
    <row r="526" spans="2:8" ht="15" x14ac:dyDescent="0.35">
      <c r="B526" s="16"/>
      <c r="E526" s="22"/>
      <c r="H526" s="14"/>
    </row>
    <row r="527" spans="2:8" ht="15" x14ac:dyDescent="0.35">
      <c r="B527" s="16"/>
      <c r="E527" s="22"/>
      <c r="H527" s="14"/>
    </row>
    <row r="528" spans="2:8" ht="15" x14ac:dyDescent="0.35">
      <c r="B528" s="16"/>
      <c r="E528" s="22"/>
      <c r="H528" s="14"/>
    </row>
    <row r="529" spans="2:8" ht="15" x14ac:dyDescent="0.35">
      <c r="B529" s="16"/>
      <c r="E529" s="22"/>
      <c r="H529" s="14"/>
    </row>
    <row r="530" spans="2:8" ht="15" x14ac:dyDescent="0.35">
      <c r="B530" s="16"/>
      <c r="E530" s="22"/>
      <c r="H530" s="14"/>
    </row>
    <row r="531" spans="2:8" ht="15" x14ac:dyDescent="0.35">
      <c r="B531" s="16"/>
      <c r="E531" s="22"/>
      <c r="H531" s="14"/>
    </row>
    <row r="532" spans="2:8" ht="15" x14ac:dyDescent="0.35">
      <c r="B532" s="16"/>
      <c r="E532" s="22"/>
      <c r="H532" s="14"/>
    </row>
    <row r="533" spans="2:8" ht="15" x14ac:dyDescent="0.35">
      <c r="B533" s="16"/>
      <c r="E533" s="22"/>
      <c r="H533" s="14"/>
    </row>
    <row r="534" spans="2:8" ht="15" x14ac:dyDescent="0.35">
      <c r="B534" s="16"/>
      <c r="E534" s="22"/>
      <c r="H534" s="14"/>
    </row>
    <row r="535" spans="2:8" ht="15" x14ac:dyDescent="0.35">
      <c r="B535" s="16"/>
      <c r="E535" s="22"/>
      <c r="H535" s="14"/>
    </row>
    <row r="536" spans="2:8" ht="15" x14ac:dyDescent="0.35">
      <c r="B536" s="16"/>
      <c r="E536" s="22"/>
      <c r="H536" s="14"/>
    </row>
    <row r="537" spans="2:8" ht="15" x14ac:dyDescent="0.35">
      <c r="B537" s="16"/>
      <c r="E537" s="22"/>
      <c r="H537" s="14"/>
    </row>
    <row r="538" spans="2:8" ht="15" x14ac:dyDescent="0.35">
      <c r="B538" s="16"/>
      <c r="E538" s="22"/>
      <c r="H538" s="14"/>
    </row>
    <row r="539" spans="2:8" ht="15" x14ac:dyDescent="0.35">
      <c r="B539" s="16"/>
      <c r="E539" s="22"/>
      <c r="H539" s="14"/>
    </row>
    <row r="540" spans="2:8" ht="15" x14ac:dyDescent="0.35">
      <c r="B540" s="16"/>
      <c r="E540" s="22"/>
      <c r="H540" s="14"/>
    </row>
    <row r="541" spans="2:8" ht="15" x14ac:dyDescent="0.35">
      <c r="B541" s="16"/>
      <c r="E541" s="22"/>
      <c r="H541" s="14"/>
    </row>
    <row r="542" spans="2:8" ht="15" x14ac:dyDescent="0.35">
      <c r="B542" s="16"/>
      <c r="E542" s="22"/>
      <c r="H542" s="14"/>
    </row>
    <row r="543" spans="2:8" ht="15" x14ac:dyDescent="0.35">
      <c r="B543" s="16"/>
      <c r="E543" s="22"/>
      <c r="H543" s="14"/>
    </row>
    <row r="544" spans="2:8" ht="15" x14ac:dyDescent="0.35">
      <c r="B544" s="16"/>
      <c r="E544" s="22"/>
      <c r="H544" s="14"/>
    </row>
    <row r="545" spans="2:8" ht="15" x14ac:dyDescent="0.35">
      <c r="B545" s="16"/>
      <c r="E545" s="22"/>
      <c r="H545" s="14"/>
    </row>
    <row r="546" spans="2:8" ht="15" x14ac:dyDescent="0.35">
      <c r="B546" s="16"/>
      <c r="E546" s="22"/>
      <c r="H546" s="14"/>
    </row>
    <row r="547" spans="2:8" ht="15" x14ac:dyDescent="0.35">
      <c r="B547" s="16"/>
      <c r="E547" s="22"/>
      <c r="H547" s="14"/>
    </row>
    <row r="548" spans="2:8" ht="15" x14ac:dyDescent="0.35">
      <c r="B548" s="16"/>
      <c r="E548" s="22"/>
      <c r="H548" s="14"/>
    </row>
    <row r="549" spans="2:8" ht="15" x14ac:dyDescent="0.35">
      <c r="B549" s="16"/>
      <c r="E549" s="22"/>
      <c r="H549" s="14"/>
    </row>
    <row r="550" spans="2:8" ht="15" x14ac:dyDescent="0.35">
      <c r="B550" s="16"/>
      <c r="E550" s="22"/>
      <c r="H550" s="14"/>
    </row>
    <row r="551" spans="2:8" ht="15" x14ac:dyDescent="0.35">
      <c r="B551" s="16"/>
      <c r="E551" s="22"/>
      <c r="H551" s="14"/>
    </row>
    <row r="552" spans="2:8" ht="15" x14ac:dyDescent="0.35">
      <c r="B552" s="16"/>
      <c r="E552" s="22"/>
      <c r="H552" s="14"/>
    </row>
    <row r="553" spans="2:8" ht="15" x14ac:dyDescent="0.35">
      <c r="B553" s="16"/>
      <c r="E553" s="22"/>
      <c r="H553" s="14"/>
    </row>
    <row r="554" spans="2:8" ht="15" x14ac:dyDescent="0.35">
      <c r="B554" s="16"/>
      <c r="E554" s="22"/>
      <c r="H554" s="14"/>
    </row>
    <row r="555" spans="2:8" ht="15" x14ac:dyDescent="0.35">
      <c r="B555" s="16"/>
      <c r="E555" s="22"/>
      <c r="H555" s="14"/>
    </row>
    <row r="556" spans="2:8" ht="15" x14ac:dyDescent="0.35">
      <c r="B556" s="16"/>
      <c r="E556" s="22"/>
      <c r="H556" s="14"/>
    </row>
    <row r="557" spans="2:8" ht="15" x14ac:dyDescent="0.35">
      <c r="B557" s="16"/>
      <c r="E557" s="22"/>
      <c r="H557" s="14"/>
    </row>
    <row r="558" spans="2:8" ht="15" x14ac:dyDescent="0.35">
      <c r="B558" s="16"/>
      <c r="E558" s="22"/>
      <c r="H558" s="14"/>
    </row>
    <row r="559" spans="2:8" ht="15" x14ac:dyDescent="0.35">
      <c r="B559" s="16"/>
      <c r="E559" s="22"/>
      <c r="H559" s="14"/>
    </row>
    <row r="560" spans="2:8" ht="15" x14ac:dyDescent="0.35">
      <c r="B560" s="16"/>
      <c r="E560" s="22"/>
      <c r="H560" s="14"/>
    </row>
    <row r="561" spans="2:8" ht="15" x14ac:dyDescent="0.35">
      <c r="B561" s="16"/>
      <c r="E561" s="22"/>
      <c r="H561" s="14"/>
    </row>
    <row r="562" spans="2:8" ht="15" x14ac:dyDescent="0.35">
      <c r="B562" s="16"/>
      <c r="E562" s="22"/>
      <c r="H562" s="14"/>
    </row>
    <row r="563" spans="2:8" ht="15" x14ac:dyDescent="0.35">
      <c r="B563" s="16"/>
      <c r="E563" s="22"/>
      <c r="H563" s="14"/>
    </row>
    <row r="564" spans="2:8" ht="15" x14ac:dyDescent="0.35">
      <c r="B564" s="16"/>
      <c r="E564" s="22"/>
      <c r="H564" s="14"/>
    </row>
    <row r="565" spans="2:8" ht="15" x14ac:dyDescent="0.35">
      <c r="B565" s="16"/>
      <c r="E565" s="22"/>
      <c r="H565" s="14"/>
    </row>
    <row r="566" spans="2:8" ht="15" x14ac:dyDescent="0.35">
      <c r="B566" s="16"/>
      <c r="E566" s="22"/>
      <c r="H566" s="14"/>
    </row>
    <row r="567" spans="2:8" ht="15" x14ac:dyDescent="0.35">
      <c r="B567" s="16"/>
      <c r="E567" s="22"/>
      <c r="H567" s="14"/>
    </row>
    <row r="568" spans="2:8" ht="15" x14ac:dyDescent="0.35">
      <c r="B568" s="16"/>
      <c r="E568" s="22"/>
      <c r="H568" s="14"/>
    </row>
    <row r="569" spans="2:8" ht="15" x14ac:dyDescent="0.35">
      <c r="B569" s="16"/>
      <c r="E569" s="22"/>
      <c r="H569" s="14"/>
    </row>
    <row r="570" spans="2:8" ht="15" x14ac:dyDescent="0.35">
      <c r="B570" s="16"/>
      <c r="E570" s="22"/>
      <c r="H570" s="14"/>
    </row>
    <row r="571" spans="2:8" ht="15" x14ac:dyDescent="0.35">
      <c r="B571" s="16"/>
      <c r="E571" s="22"/>
      <c r="H571" s="14"/>
    </row>
    <row r="572" spans="2:8" ht="15" x14ac:dyDescent="0.35">
      <c r="B572" s="16"/>
      <c r="E572" s="22"/>
      <c r="H572" s="14"/>
    </row>
    <row r="573" spans="2:8" ht="15" x14ac:dyDescent="0.35">
      <c r="B573" s="16"/>
      <c r="E573" s="22"/>
      <c r="H573" s="14"/>
    </row>
    <row r="574" spans="2:8" ht="15" x14ac:dyDescent="0.35">
      <c r="B574" s="16"/>
      <c r="E574" s="22"/>
      <c r="H574" s="14"/>
    </row>
    <row r="575" spans="2:8" ht="15" x14ac:dyDescent="0.35">
      <c r="B575" s="16"/>
      <c r="E575" s="22"/>
      <c r="H575" s="14"/>
    </row>
    <row r="576" spans="2:8" ht="15" x14ac:dyDescent="0.35">
      <c r="B576" s="16"/>
      <c r="E576" s="22"/>
      <c r="H576" s="14"/>
    </row>
    <row r="577" spans="2:8" ht="15" x14ac:dyDescent="0.35">
      <c r="B577" s="16"/>
      <c r="E577" s="22"/>
      <c r="H577" s="14"/>
    </row>
    <row r="578" spans="2:8" ht="15" x14ac:dyDescent="0.35">
      <c r="B578" s="16"/>
      <c r="E578" s="22"/>
      <c r="H578" s="14"/>
    </row>
    <row r="579" spans="2:8" ht="15" x14ac:dyDescent="0.35">
      <c r="B579" s="16"/>
      <c r="E579" s="22"/>
      <c r="H579" s="14"/>
    </row>
    <row r="580" spans="2:8" ht="15" x14ac:dyDescent="0.35">
      <c r="B580" s="16"/>
      <c r="E580" s="22"/>
      <c r="H580" s="14"/>
    </row>
    <row r="581" spans="2:8" ht="15" x14ac:dyDescent="0.35">
      <c r="B581" s="16"/>
      <c r="E581" s="22"/>
      <c r="H581" s="14"/>
    </row>
    <row r="582" spans="2:8" ht="15" x14ac:dyDescent="0.35">
      <c r="B582" s="16"/>
      <c r="E582" s="22"/>
      <c r="H582" s="14"/>
    </row>
    <row r="583" spans="2:8" ht="15" x14ac:dyDescent="0.35">
      <c r="B583" s="16"/>
      <c r="E583" s="22"/>
      <c r="H583" s="14"/>
    </row>
    <row r="584" spans="2:8" ht="15" x14ac:dyDescent="0.35">
      <c r="B584" s="16"/>
      <c r="E584" s="22"/>
      <c r="H584" s="14"/>
    </row>
    <row r="585" spans="2:8" ht="15" x14ac:dyDescent="0.35">
      <c r="B585" s="16"/>
      <c r="E585" s="22"/>
      <c r="H585" s="14"/>
    </row>
    <row r="586" spans="2:8" ht="15" x14ac:dyDescent="0.35">
      <c r="B586" s="16"/>
      <c r="E586" s="22"/>
      <c r="H586" s="14"/>
    </row>
    <row r="587" spans="2:8" ht="15" x14ac:dyDescent="0.35">
      <c r="B587" s="16"/>
      <c r="E587" s="22"/>
      <c r="H587" s="14"/>
    </row>
    <row r="588" spans="2:8" ht="15" x14ac:dyDescent="0.35">
      <c r="B588" s="16"/>
      <c r="E588" s="22"/>
      <c r="H588" s="14"/>
    </row>
    <row r="589" spans="2:8" ht="15" x14ac:dyDescent="0.35">
      <c r="B589" s="16"/>
      <c r="E589" s="22"/>
      <c r="H589" s="14"/>
    </row>
    <row r="590" spans="2:8" ht="15" x14ac:dyDescent="0.35">
      <c r="B590" s="16"/>
      <c r="E590" s="22"/>
      <c r="H590" s="14"/>
    </row>
    <row r="591" spans="2:8" ht="15" x14ac:dyDescent="0.35">
      <c r="B591" s="16"/>
      <c r="E591" s="22"/>
      <c r="H591" s="14"/>
    </row>
    <row r="592" spans="2:8" ht="15" x14ac:dyDescent="0.35">
      <c r="B592" s="16"/>
      <c r="E592" s="22"/>
      <c r="H592" s="14"/>
    </row>
    <row r="593" spans="2:8" ht="15" x14ac:dyDescent="0.35">
      <c r="B593" s="16"/>
      <c r="E593" s="22"/>
      <c r="H593" s="14"/>
    </row>
    <row r="594" spans="2:8" ht="15" x14ac:dyDescent="0.35">
      <c r="B594" s="16"/>
      <c r="E594" s="22"/>
      <c r="H594" s="14"/>
    </row>
    <row r="595" spans="2:8" ht="15" x14ac:dyDescent="0.35">
      <c r="B595" s="16"/>
      <c r="E595" s="22"/>
      <c r="H595" s="14"/>
    </row>
    <row r="596" spans="2:8" ht="15" x14ac:dyDescent="0.35">
      <c r="B596" s="16"/>
      <c r="E596" s="22"/>
      <c r="H596" s="14"/>
    </row>
    <row r="597" spans="2:8" ht="15" x14ac:dyDescent="0.35">
      <c r="B597" s="16"/>
      <c r="E597" s="22"/>
      <c r="H597" s="14"/>
    </row>
    <row r="598" spans="2:8" ht="15" x14ac:dyDescent="0.35">
      <c r="B598" s="16"/>
      <c r="E598" s="22"/>
      <c r="H598" s="14"/>
    </row>
    <row r="599" spans="2:8" ht="15" x14ac:dyDescent="0.35">
      <c r="B599" s="16"/>
      <c r="E599" s="22"/>
      <c r="H599" s="14"/>
    </row>
    <row r="600" spans="2:8" ht="15" x14ac:dyDescent="0.35">
      <c r="B600" s="16"/>
      <c r="E600" s="22"/>
      <c r="H600" s="14"/>
    </row>
    <row r="601" spans="2:8" ht="15" x14ac:dyDescent="0.35">
      <c r="B601" s="16"/>
      <c r="E601" s="22"/>
      <c r="H601" s="14"/>
    </row>
    <row r="602" spans="2:8" ht="15" x14ac:dyDescent="0.35">
      <c r="B602" s="16"/>
      <c r="E602" s="22"/>
      <c r="H602" s="14"/>
    </row>
    <row r="603" spans="2:8" ht="15" x14ac:dyDescent="0.35">
      <c r="B603" s="16"/>
      <c r="E603" s="22"/>
      <c r="H603" s="14"/>
    </row>
    <row r="604" spans="2:8" ht="15" x14ac:dyDescent="0.35">
      <c r="B604" s="16"/>
      <c r="E604" s="22"/>
      <c r="H604" s="14"/>
    </row>
    <row r="605" spans="2:8" ht="15" x14ac:dyDescent="0.35">
      <c r="B605" s="16"/>
      <c r="E605" s="22"/>
      <c r="H605" s="14"/>
    </row>
    <row r="606" spans="2:8" ht="15" x14ac:dyDescent="0.35">
      <c r="B606" s="16"/>
      <c r="E606" s="22"/>
      <c r="H606" s="14"/>
    </row>
    <row r="607" spans="2:8" ht="15" x14ac:dyDescent="0.35">
      <c r="B607" s="16"/>
      <c r="E607" s="22"/>
      <c r="H607" s="14"/>
    </row>
    <row r="608" spans="2:8" ht="15" x14ac:dyDescent="0.35">
      <c r="B608" s="16"/>
      <c r="E608" s="22"/>
      <c r="H608" s="14"/>
    </row>
    <row r="609" spans="2:8" ht="15" x14ac:dyDescent="0.35">
      <c r="B609" s="16"/>
      <c r="E609" s="22"/>
      <c r="H609" s="14"/>
    </row>
    <row r="610" spans="2:8" ht="15" x14ac:dyDescent="0.35">
      <c r="B610" s="16"/>
      <c r="E610" s="22"/>
      <c r="H610" s="14"/>
    </row>
    <row r="611" spans="2:8" ht="15" x14ac:dyDescent="0.35">
      <c r="B611" s="16"/>
      <c r="E611" s="22"/>
      <c r="H611" s="14"/>
    </row>
    <row r="612" spans="2:8" ht="15" x14ac:dyDescent="0.35">
      <c r="B612" s="16"/>
      <c r="E612" s="22"/>
      <c r="H612" s="14"/>
    </row>
    <row r="613" spans="2:8" ht="15" x14ac:dyDescent="0.35">
      <c r="B613" s="16"/>
      <c r="E613" s="22"/>
      <c r="H613" s="14"/>
    </row>
    <row r="614" spans="2:8" ht="15" x14ac:dyDescent="0.35">
      <c r="B614" s="16"/>
      <c r="E614" s="22"/>
      <c r="H614" s="14"/>
    </row>
    <row r="615" spans="2:8" ht="15" x14ac:dyDescent="0.35">
      <c r="B615" s="16"/>
      <c r="E615" s="22"/>
      <c r="H615" s="14"/>
    </row>
    <row r="616" spans="2:8" ht="15" x14ac:dyDescent="0.35">
      <c r="B616" s="16"/>
      <c r="E616" s="22"/>
      <c r="H616" s="14"/>
    </row>
    <row r="617" spans="2:8" ht="15" x14ac:dyDescent="0.35">
      <c r="B617" s="16"/>
      <c r="E617" s="22"/>
      <c r="H617" s="14"/>
    </row>
    <row r="618" spans="2:8" ht="15" x14ac:dyDescent="0.35">
      <c r="B618" s="16"/>
      <c r="E618" s="22"/>
      <c r="H618" s="14"/>
    </row>
    <row r="619" spans="2:8" ht="15" x14ac:dyDescent="0.35">
      <c r="B619" s="16"/>
      <c r="E619" s="22"/>
      <c r="H619" s="14"/>
    </row>
    <row r="620" spans="2:8" ht="15" x14ac:dyDescent="0.35">
      <c r="B620" s="16"/>
      <c r="E620" s="22"/>
      <c r="H620" s="14"/>
    </row>
    <row r="621" spans="2:8" ht="15" x14ac:dyDescent="0.35">
      <c r="B621" s="16"/>
      <c r="E621" s="22"/>
      <c r="H621" s="14"/>
    </row>
    <row r="622" spans="2:8" ht="15" x14ac:dyDescent="0.35">
      <c r="B622" s="16"/>
      <c r="E622" s="22"/>
      <c r="H622" s="14"/>
    </row>
    <row r="623" spans="2:8" ht="15" x14ac:dyDescent="0.35">
      <c r="B623" s="16"/>
      <c r="E623" s="22"/>
      <c r="H623" s="14"/>
    </row>
    <row r="624" spans="2:8" ht="15" x14ac:dyDescent="0.35">
      <c r="B624" s="16"/>
      <c r="E624" s="22"/>
      <c r="H624" s="14"/>
    </row>
    <row r="625" spans="2:8" ht="15" x14ac:dyDescent="0.35">
      <c r="B625" s="16"/>
      <c r="E625" s="22"/>
      <c r="H625" s="14"/>
    </row>
    <row r="626" spans="2:8" ht="15" x14ac:dyDescent="0.35">
      <c r="B626" s="16"/>
      <c r="E626" s="22"/>
      <c r="H626" s="14"/>
    </row>
    <row r="627" spans="2:8" ht="15" x14ac:dyDescent="0.35">
      <c r="B627" s="16"/>
      <c r="E627" s="22"/>
      <c r="H627" s="14"/>
    </row>
    <row r="628" spans="2:8" ht="15" x14ac:dyDescent="0.35">
      <c r="B628" s="16"/>
      <c r="E628" s="22"/>
      <c r="H628" s="14"/>
    </row>
    <row r="629" spans="2:8" ht="15" x14ac:dyDescent="0.35">
      <c r="B629" s="16"/>
      <c r="E629" s="22"/>
      <c r="H629" s="14"/>
    </row>
    <row r="630" spans="2:8" ht="15" x14ac:dyDescent="0.35">
      <c r="B630" s="16"/>
      <c r="E630" s="22"/>
      <c r="H630" s="14"/>
    </row>
    <row r="631" spans="2:8" ht="15" x14ac:dyDescent="0.35">
      <c r="B631" s="16"/>
      <c r="E631" s="22"/>
      <c r="H631" s="14"/>
    </row>
    <row r="632" spans="2:8" ht="15" x14ac:dyDescent="0.35">
      <c r="B632" s="16"/>
      <c r="E632" s="22"/>
      <c r="H632" s="14"/>
    </row>
    <row r="633" spans="2:8" ht="15" x14ac:dyDescent="0.35">
      <c r="B633" s="16"/>
      <c r="E633" s="22"/>
      <c r="H633" s="14"/>
    </row>
    <row r="634" spans="2:8" ht="15" x14ac:dyDescent="0.35">
      <c r="B634" s="16"/>
      <c r="E634" s="22"/>
      <c r="H634" s="14"/>
    </row>
    <row r="635" spans="2:8" ht="15" x14ac:dyDescent="0.35">
      <c r="B635" s="16"/>
      <c r="E635" s="22"/>
      <c r="H635" s="14"/>
    </row>
    <row r="636" spans="2:8" ht="15" x14ac:dyDescent="0.35">
      <c r="B636" s="16"/>
      <c r="E636" s="22"/>
      <c r="H636" s="14"/>
    </row>
    <row r="637" spans="2:8" ht="15" x14ac:dyDescent="0.35">
      <c r="B637" s="16"/>
      <c r="E637" s="22"/>
      <c r="H637" s="14"/>
    </row>
    <row r="638" spans="2:8" ht="15" x14ac:dyDescent="0.35">
      <c r="B638" s="16"/>
      <c r="E638" s="22"/>
      <c r="H638" s="14"/>
    </row>
    <row r="639" spans="2:8" ht="15" x14ac:dyDescent="0.35">
      <c r="B639" s="16"/>
      <c r="E639" s="22"/>
      <c r="H639" s="14"/>
    </row>
    <row r="640" spans="2:8" ht="15" x14ac:dyDescent="0.35">
      <c r="B640" s="16"/>
      <c r="E640" s="22"/>
      <c r="H640" s="14"/>
    </row>
    <row r="641" spans="2:8" ht="15" x14ac:dyDescent="0.35">
      <c r="B641" s="16"/>
      <c r="E641" s="22"/>
      <c r="H641" s="14"/>
    </row>
    <row r="642" spans="2:8" ht="15" x14ac:dyDescent="0.35">
      <c r="B642" s="16"/>
      <c r="E642" s="22"/>
      <c r="H642" s="14"/>
    </row>
    <row r="643" spans="2:8" ht="15" x14ac:dyDescent="0.35">
      <c r="B643" s="16"/>
      <c r="E643" s="22"/>
      <c r="H643" s="14"/>
    </row>
    <row r="644" spans="2:8" ht="15" x14ac:dyDescent="0.35">
      <c r="B644" s="16"/>
      <c r="E644" s="22"/>
      <c r="H644" s="14"/>
    </row>
    <row r="645" spans="2:8" ht="15" x14ac:dyDescent="0.35">
      <c r="B645" s="16"/>
      <c r="E645" s="22"/>
      <c r="H645" s="14"/>
    </row>
    <row r="646" spans="2:8" ht="15" x14ac:dyDescent="0.35">
      <c r="B646" s="16"/>
      <c r="E646" s="22"/>
      <c r="H646" s="14"/>
    </row>
    <row r="647" spans="2:8" ht="15" x14ac:dyDescent="0.35">
      <c r="B647" s="16"/>
      <c r="E647" s="22"/>
      <c r="H647" s="14"/>
    </row>
    <row r="648" spans="2:8" ht="15" x14ac:dyDescent="0.35">
      <c r="B648" s="16"/>
      <c r="E648" s="22"/>
      <c r="H648" s="14"/>
    </row>
    <row r="649" spans="2:8" ht="15" x14ac:dyDescent="0.35">
      <c r="B649" s="16"/>
      <c r="E649" s="22"/>
      <c r="H649" s="14"/>
    </row>
    <row r="650" spans="2:8" ht="15" x14ac:dyDescent="0.35">
      <c r="B650" s="16"/>
      <c r="E650" s="22"/>
      <c r="H650" s="14"/>
    </row>
    <row r="651" spans="2:8" ht="15" x14ac:dyDescent="0.35">
      <c r="B651" s="16"/>
      <c r="E651" s="22"/>
      <c r="H651" s="14"/>
    </row>
    <row r="652" spans="2:8" ht="15" x14ac:dyDescent="0.35">
      <c r="B652" s="16"/>
      <c r="E652" s="22"/>
      <c r="H652" s="14"/>
    </row>
    <row r="653" spans="2:8" ht="15" x14ac:dyDescent="0.35">
      <c r="B653" s="16"/>
      <c r="E653" s="22"/>
      <c r="H653" s="14"/>
    </row>
    <row r="654" spans="2:8" ht="15" x14ac:dyDescent="0.35">
      <c r="B654" s="16"/>
      <c r="E654" s="22"/>
      <c r="H654" s="14"/>
    </row>
    <row r="655" spans="2:8" ht="15" x14ac:dyDescent="0.35">
      <c r="B655" s="16"/>
      <c r="E655" s="22"/>
      <c r="H655" s="14"/>
    </row>
    <row r="656" spans="2:8" ht="15" x14ac:dyDescent="0.35">
      <c r="B656" s="16"/>
      <c r="E656" s="22"/>
      <c r="H656" s="14"/>
    </row>
    <row r="657" spans="2:8" ht="15" x14ac:dyDescent="0.35">
      <c r="B657" s="16"/>
      <c r="E657" s="22"/>
      <c r="H657" s="14"/>
    </row>
    <row r="658" spans="2:8" ht="15" x14ac:dyDescent="0.35">
      <c r="B658" s="16"/>
      <c r="E658" s="22"/>
      <c r="H658" s="14"/>
    </row>
    <row r="659" spans="2:8" ht="15" x14ac:dyDescent="0.35">
      <c r="B659" s="16"/>
      <c r="E659" s="22"/>
      <c r="H659" s="14"/>
    </row>
    <row r="660" spans="2:8" ht="15" x14ac:dyDescent="0.35">
      <c r="B660" s="16"/>
      <c r="E660" s="22"/>
      <c r="H660" s="14"/>
    </row>
    <row r="661" spans="2:8" ht="15" x14ac:dyDescent="0.35">
      <c r="B661" s="16"/>
      <c r="E661" s="22"/>
      <c r="H661" s="14"/>
    </row>
    <row r="662" spans="2:8" ht="15" x14ac:dyDescent="0.35">
      <c r="B662" s="16"/>
      <c r="E662" s="22"/>
      <c r="H662" s="14"/>
    </row>
    <row r="663" spans="2:8" ht="15" x14ac:dyDescent="0.35">
      <c r="B663" s="16"/>
      <c r="E663" s="22"/>
      <c r="H663" s="14"/>
    </row>
    <row r="664" spans="2:8" ht="15" x14ac:dyDescent="0.35">
      <c r="B664" s="16"/>
      <c r="E664" s="22"/>
      <c r="H664" s="14"/>
    </row>
    <row r="665" spans="2:8" ht="15" x14ac:dyDescent="0.35">
      <c r="B665" s="16"/>
      <c r="E665" s="22"/>
      <c r="H665" s="14"/>
    </row>
    <row r="666" spans="2:8" ht="15" x14ac:dyDescent="0.35">
      <c r="B666" s="16"/>
      <c r="E666" s="22"/>
      <c r="H666" s="14"/>
    </row>
    <row r="667" spans="2:8" ht="15" x14ac:dyDescent="0.35">
      <c r="B667" s="16"/>
      <c r="E667" s="22"/>
      <c r="H667" s="14"/>
    </row>
    <row r="668" spans="2:8" ht="15" x14ac:dyDescent="0.35">
      <c r="B668" s="16"/>
      <c r="E668" s="22"/>
      <c r="H668" s="14"/>
    </row>
    <row r="669" spans="2:8" ht="15" x14ac:dyDescent="0.35">
      <c r="B669" s="16"/>
      <c r="E669" s="22"/>
      <c r="H669" s="14"/>
    </row>
    <row r="670" spans="2:8" ht="15" x14ac:dyDescent="0.35">
      <c r="B670" s="16"/>
      <c r="E670" s="22"/>
      <c r="H670" s="14"/>
    </row>
    <row r="671" spans="2:8" ht="15" x14ac:dyDescent="0.35">
      <c r="B671" s="16"/>
      <c r="E671" s="22"/>
      <c r="H671" s="14"/>
    </row>
    <row r="672" spans="2:8" ht="15" x14ac:dyDescent="0.35">
      <c r="B672" s="16"/>
      <c r="E672" s="22"/>
      <c r="H672" s="14"/>
    </row>
    <row r="673" spans="2:8" ht="15" x14ac:dyDescent="0.35">
      <c r="B673" s="16"/>
      <c r="E673" s="22"/>
      <c r="H673" s="14"/>
    </row>
    <row r="674" spans="2:8" ht="15" x14ac:dyDescent="0.35">
      <c r="B674" s="16"/>
      <c r="E674" s="22"/>
      <c r="H674" s="14"/>
    </row>
    <row r="675" spans="2:8" ht="15" x14ac:dyDescent="0.35">
      <c r="B675" s="16"/>
      <c r="E675" s="22"/>
      <c r="H675" s="14"/>
    </row>
    <row r="676" spans="2:8" ht="15" x14ac:dyDescent="0.35">
      <c r="B676" s="16"/>
      <c r="E676" s="22"/>
      <c r="H676" s="14"/>
    </row>
    <row r="677" spans="2:8" ht="15" x14ac:dyDescent="0.35">
      <c r="B677" s="16"/>
      <c r="E677" s="22"/>
      <c r="H677" s="14"/>
    </row>
    <row r="678" spans="2:8" ht="15" x14ac:dyDescent="0.35">
      <c r="B678" s="16"/>
      <c r="E678" s="22"/>
      <c r="H678" s="14"/>
    </row>
    <row r="679" spans="2:8" ht="15" x14ac:dyDescent="0.35">
      <c r="B679" s="16"/>
      <c r="E679" s="22"/>
      <c r="H679" s="14"/>
    </row>
    <row r="680" spans="2:8" ht="15" x14ac:dyDescent="0.35">
      <c r="B680" s="16"/>
      <c r="E680" s="22"/>
      <c r="H680" s="14"/>
    </row>
    <row r="681" spans="2:8" ht="15" x14ac:dyDescent="0.35">
      <c r="B681" s="16"/>
      <c r="E681" s="22"/>
      <c r="H681" s="14"/>
    </row>
    <row r="682" spans="2:8" ht="15" x14ac:dyDescent="0.35">
      <c r="B682" s="16"/>
      <c r="E682" s="22"/>
      <c r="H682" s="14"/>
    </row>
    <row r="683" spans="2:8" ht="15" x14ac:dyDescent="0.35">
      <c r="B683" s="16"/>
      <c r="E683" s="22"/>
      <c r="H683" s="14"/>
    </row>
    <row r="684" spans="2:8" ht="15" x14ac:dyDescent="0.35">
      <c r="B684" s="16"/>
      <c r="E684" s="22"/>
      <c r="H684" s="14"/>
    </row>
    <row r="685" spans="2:8" ht="15" x14ac:dyDescent="0.35">
      <c r="B685" s="16"/>
      <c r="E685" s="22"/>
      <c r="H685" s="14"/>
    </row>
    <row r="686" spans="2:8" ht="15" x14ac:dyDescent="0.35">
      <c r="B686" s="16"/>
      <c r="E686" s="22"/>
      <c r="H686" s="14"/>
    </row>
    <row r="687" spans="2:8" ht="15" x14ac:dyDescent="0.35">
      <c r="B687" s="16"/>
      <c r="E687" s="22"/>
      <c r="H687" s="14"/>
    </row>
    <row r="688" spans="2:8" ht="15" x14ac:dyDescent="0.35">
      <c r="B688" s="16"/>
      <c r="E688" s="22"/>
      <c r="H688" s="14"/>
    </row>
    <row r="689" spans="2:8" ht="15" x14ac:dyDescent="0.35">
      <c r="B689" s="16"/>
      <c r="E689" s="22"/>
      <c r="H689" s="14"/>
    </row>
    <row r="690" spans="2:8" ht="15" x14ac:dyDescent="0.35">
      <c r="B690" s="16"/>
      <c r="E690" s="22"/>
      <c r="H690" s="14"/>
    </row>
    <row r="691" spans="2:8" ht="15" x14ac:dyDescent="0.35">
      <c r="B691" s="16"/>
      <c r="E691" s="22"/>
      <c r="H691" s="14"/>
    </row>
    <row r="692" spans="2:8" ht="15" x14ac:dyDescent="0.35">
      <c r="B692" s="16"/>
      <c r="E692" s="22"/>
      <c r="H692" s="14"/>
    </row>
    <row r="693" spans="2:8" ht="15" x14ac:dyDescent="0.35">
      <c r="B693" s="16"/>
      <c r="E693" s="22"/>
      <c r="H693" s="14"/>
    </row>
    <row r="694" spans="2:8" ht="15" x14ac:dyDescent="0.35">
      <c r="B694" s="16"/>
      <c r="E694" s="22"/>
      <c r="H694" s="14"/>
    </row>
    <row r="695" spans="2:8" ht="15" x14ac:dyDescent="0.35">
      <c r="B695" s="16"/>
      <c r="E695" s="22"/>
      <c r="H695" s="14"/>
    </row>
    <row r="696" spans="2:8" ht="15" x14ac:dyDescent="0.35">
      <c r="B696" s="16"/>
      <c r="E696" s="22"/>
      <c r="H696" s="14"/>
    </row>
    <row r="697" spans="2:8" ht="15" x14ac:dyDescent="0.35">
      <c r="B697" s="16"/>
      <c r="E697" s="22"/>
      <c r="H697" s="14"/>
    </row>
    <row r="698" spans="2:8" ht="15" x14ac:dyDescent="0.35">
      <c r="B698" s="16"/>
      <c r="E698" s="22"/>
      <c r="H698" s="14"/>
    </row>
    <row r="699" spans="2:8" ht="15" x14ac:dyDescent="0.35">
      <c r="B699" s="16"/>
      <c r="E699" s="22"/>
      <c r="H699" s="14"/>
    </row>
    <row r="700" spans="2:8" ht="15" x14ac:dyDescent="0.35">
      <c r="B700" s="16"/>
      <c r="E700" s="22"/>
      <c r="H700" s="14"/>
    </row>
    <row r="701" spans="2:8" ht="15" x14ac:dyDescent="0.35">
      <c r="B701" s="16"/>
      <c r="E701" s="22"/>
      <c r="H701" s="14"/>
    </row>
    <row r="702" spans="2:8" ht="15" x14ac:dyDescent="0.35">
      <c r="B702" s="16"/>
      <c r="E702" s="22"/>
      <c r="H702" s="14"/>
    </row>
    <row r="703" spans="2:8" ht="15" x14ac:dyDescent="0.35">
      <c r="B703" s="16"/>
      <c r="E703" s="22"/>
      <c r="H703" s="14"/>
    </row>
    <row r="704" spans="2:8" ht="15" x14ac:dyDescent="0.35">
      <c r="B704" s="16"/>
      <c r="E704" s="22"/>
      <c r="H704" s="14"/>
    </row>
    <row r="705" spans="2:8" ht="15" x14ac:dyDescent="0.35">
      <c r="B705" s="16"/>
      <c r="E705" s="22"/>
      <c r="H705" s="14"/>
    </row>
    <row r="706" spans="2:8" ht="15" x14ac:dyDescent="0.35">
      <c r="B706" s="16"/>
      <c r="E706" s="22"/>
      <c r="H706" s="14"/>
    </row>
    <row r="707" spans="2:8" ht="15" x14ac:dyDescent="0.35">
      <c r="B707" s="16"/>
      <c r="E707" s="22"/>
      <c r="H707" s="14"/>
    </row>
    <row r="708" spans="2:8" ht="15" x14ac:dyDescent="0.35">
      <c r="B708" s="16"/>
      <c r="E708" s="22"/>
      <c r="H708" s="14"/>
    </row>
    <row r="709" spans="2:8" ht="15" x14ac:dyDescent="0.35">
      <c r="B709" s="16"/>
      <c r="E709" s="22"/>
      <c r="H709" s="14"/>
    </row>
    <row r="710" spans="2:8" ht="15" x14ac:dyDescent="0.35">
      <c r="B710" s="16"/>
      <c r="E710" s="22"/>
      <c r="H710" s="14"/>
    </row>
    <row r="711" spans="2:8" ht="15" x14ac:dyDescent="0.35">
      <c r="B711" s="16"/>
      <c r="E711" s="22"/>
      <c r="H711" s="14"/>
    </row>
    <row r="712" spans="2:8" ht="15" x14ac:dyDescent="0.35">
      <c r="B712" s="16"/>
      <c r="E712" s="22"/>
      <c r="H712" s="14"/>
    </row>
    <row r="713" spans="2:8" ht="15" x14ac:dyDescent="0.35">
      <c r="B713" s="16"/>
      <c r="E713" s="22"/>
      <c r="H713" s="14"/>
    </row>
    <row r="714" spans="2:8" ht="15" x14ac:dyDescent="0.35">
      <c r="B714" s="16"/>
      <c r="E714" s="22"/>
      <c r="H714" s="14"/>
    </row>
    <row r="715" spans="2:8" ht="15" x14ac:dyDescent="0.35">
      <c r="B715" s="16"/>
      <c r="E715" s="22"/>
      <c r="H715" s="14"/>
    </row>
    <row r="716" spans="2:8" ht="15" x14ac:dyDescent="0.35">
      <c r="B716" s="16"/>
      <c r="E716" s="22"/>
      <c r="H716" s="14"/>
    </row>
    <row r="717" spans="2:8" ht="15" x14ac:dyDescent="0.35">
      <c r="B717" s="16"/>
      <c r="E717" s="22"/>
      <c r="H717" s="14"/>
    </row>
    <row r="718" spans="2:8" ht="15" x14ac:dyDescent="0.35">
      <c r="B718" s="16"/>
      <c r="E718" s="22"/>
      <c r="H718" s="14"/>
    </row>
    <row r="719" spans="2:8" ht="15" x14ac:dyDescent="0.35">
      <c r="B719" s="16"/>
      <c r="E719" s="22"/>
      <c r="H719" s="14"/>
    </row>
    <row r="720" spans="2:8" ht="15" x14ac:dyDescent="0.35">
      <c r="B720" s="16"/>
      <c r="E720" s="22"/>
      <c r="H720" s="14"/>
    </row>
    <row r="721" spans="2:8" ht="15" x14ac:dyDescent="0.35">
      <c r="B721" s="16"/>
      <c r="E721" s="22"/>
      <c r="H721" s="14"/>
    </row>
    <row r="722" spans="2:8" ht="15" x14ac:dyDescent="0.35">
      <c r="B722" s="16"/>
      <c r="E722" s="22"/>
      <c r="H722" s="14"/>
    </row>
    <row r="723" spans="2:8" ht="15" x14ac:dyDescent="0.35">
      <c r="B723" s="16"/>
      <c r="E723" s="22"/>
      <c r="H723" s="14"/>
    </row>
    <row r="724" spans="2:8" ht="15" x14ac:dyDescent="0.35">
      <c r="B724" s="16"/>
      <c r="E724" s="22"/>
      <c r="H724" s="14"/>
    </row>
    <row r="725" spans="2:8" ht="15" x14ac:dyDescent="0.35">
      <c r="B725" s="16"/>
      <c r="E725" s="22"/>
      <c r="H725" s="14"/>
    </row>
    <row r="726" spans="2:8" ht="15" x14ac:dyDescent="0.35">
      <c r="B726" s="16"/>
      <c r="E726" s="22"/>
      <c r="H726" s="14"/>
    </row>
    <row r="727" spans="2:8" ht="15" x14ac:dyDescent="0.35">
      <c r="B727" s="16"/>
      <c r="E727" s="22"/>
      <c r="H727" s="14"/>
    </row>
    <row r="728" spans="2:8" ht="15" x14ac:dyDescent="0.35">
      <c r="B728" s="16"/>
      <c r="E728" s="22"/>
      <c r="H728" s="14"/>
    </row>
    <row r="729" spans="2:8" ht="15" x14ac:dyDescent="0.35">
      <c r="B729" s="16"/>
      <c r="E729" s="22"/>
      <c r="H729" s="14"/>
    </row>
    <row r="730" spans="2:8" ht="15" x14ac:dyDescent="0.35">
      <c r="B730" s="16"/>
      <c r="E730" s="22"/>
      <c r="H730" s="14"/>
    </row>
    <row r="731" spans="2:8" ht="15" x14ac:dyDescent="0.35">
      <c r="B731" s="16"/>
      <c r="E731" s="22"/>
      <c r="H731" s="14"/>
    </row>
    <row r="732" spans="2:8" ht="15" x14ac:dyDescent="0.35">
      <c r="B732" s="16"/>
      <c r="E732" s="22"/>
      <c r="H732" s="14"/>
    </row>
    <row r="733" spans="2:8" ht="15" x14ac:dyDescent="0.35">
      <c r="B733" s="16"/>
      <c r="E733" s="22"/>
      <c r="H733" s="14"/>
    </row>
    <row r="734" spans="2:8" ht="15" x14ac:dyDescent="0.35">
      <c r="B734" s="16"/>
      <c r="E734" s="22"/>
      <c r="H734" s="14"/>
    </row>
    <row r="735" spans="2:8" ht="15" x14ac:dyDescent="0.35">
      <c r="B735" s="16"/>
      <c r="E735" s="22"/>
      <c r="H735" s="14"/>
    </row>
    <row r="736" spans="2:8" ht="15" x14ac:dyDescent="0.35">
      <c r="B736" s="16"/>
      <c r="E736" s="22"/>
      <c r="H736" s="14"/>
    </row>
    <row r="737" spans="2:8" ht="15" x14ac:dyDescent="0.35">
      <c r="B737" s="16"/>
      <c r="E737" s="22"/>
      <c r="H737" s="14"/>
    </row>
    <row r="738" spans="2:8" ht="15" x14ac:dyDescent="0.35">
      <c r="B738" s="16"/>
      <c r="E738" s="22"/>
      <c r="H738" s="14"/>
    </row>
    <row r="739" spans="2:8" ht="15" x14ac:dyDescent="0.35">
      <c r="B739" s="16"/>
      <c r="E739" s="22"/>
      <c r="H739" s="14"/>
    </row>
    <row r="740" spans="2:8" ht="15" x14ac:dyDescent="0.35">
      <c r="B740" s="16"/>
      <c r="E740" s="22"/>
      <c r="H740" s="14"/>
    </row>
    <row r="741" spans="2:8" ht="15" x14ac:dyDescent="0.35">
      <c r="B741" s="16"/>
      <c r="E741" s="22"/>
      <c r="H741" s="14"/>
    </row>
    <row r="742" spans="2:8" ht="15" x14ac:dyDescent="0.35">
      <c r="B742" s="16"/>
      <c r="E742" s="22"/>
      <c r="H742" s="14"/>
    </row>
    <row r="743" spans="2:8" ht="15" x14ac:dyDescent="0.35">
      <c r="B743" s="16"/>
      <c r="E743" s="22"/>
      <c r="H743" s="14"/>
    </row>
    <row r="744" spans="2:8" ht="15" x14ac:dyDescent="0.35">
      <c r="B744" s="16"/>
      <c r="E744" s="22"/>
      <c r="H744" s="14"/>
    </row>
    <row r="745" spans="2:8" ht="15" x14ac:dyDescent="0.35">
      <c r="B745" s="16"/>
      <c r="E745" s="22"/>
      <c r="H745" s="14"/>
    </row>
    <row r="746" spans="2:8" ht="15" x14ac:dyDescent="0.35">
      <c r="B746" s="16"/>
      <c r="E746" s="22"/>
      <c r="H746" s="14"/>
    </row>
    <row r="747" spans="2:8" ht="15" x14ac:dyDescent="0.35">
      <c r="B747" s="16"/>
      <c r="E747" s="22"/>
      <c r="H747" s="14"/>
    </row>
    <row r="748" spans="2:8" ht="15" x14ac:dyDescent="0.35">
      <c r="B748" s="16"/>
      <c r="E748" s="22"/>
      <c r="H748" s="14"/>
    </row>
    <row r="749" spans="2:8" ht="15" x14ac:dyDescent="0.35">
      <c r="B749" s="16"/>
      <c r="E749" s="22"/>
      <c r="H749" s="14"/>
    </row>
    <row r="750" spans="2:8" ht="15" x14ac:dyDescent="0.35">
      <c r="B750" s="16"/>
      <c r="E750" s="22"/>
      <c r="H750" s="14"/>
    </row>
    <row r="751" spans="2:8" ht="15" x14ac:dyDescent="0.35">
      <c r="B751" s="16"/>
      <c r="E751" s="22"/>
      <c r="H751" s="14"/>
    </row>
    <row r="752" spans="2:8" ht="15" x14ac:dyDescent="0.35">
      <c r="B752" s="16"/>
      <c r="E752" s="22"/>
      <c r="H752" s="14"/>
    </row>
    <row r="753" spans="2:8" ht="15" x14ac:dyDescent="0.35">
      <c r="B753" s="16"/>
      <c r="E753" s="22"/>
      <c r="H753" s="14"/>
    </row>
    <row r="754" spans="2:8" ht="15" x14ac:dyDescent="0.35">
      <c r="B754" s="16"/>
      <c r="E754" s="22"/>
      <c r="H754" s="14"/>
    </row>
    <row r="755" spans="2:8" ht="15" x14ac:dyDescent="0.35">
      <c r="B755" s="16"/>
      <c r="E755" s="22"/>
      <c r="H755" s="14"/>
    </row>
    <row r="756" spans="2:8" ht="15" x14ac:dyDescent="0.35">
      <c r="B756" s="16"/>
      <c r="E756" s="22"/>
      <c r="H756" s="14"/>
    </row>
    <row r="757" spans="2:8" ht="15" x14ac:dyDescent="0.35">
      <c r="B757" s="16"/>
      <c r="E757" s="22"/>
      <c r="H757" s="14"/>
    </row>
    <row r="758" spans="2:8" ht="15" x14ac:dyDescent="0.35">
      <c r="B758" s="16"/>
      <c r="E758" s="22"/>
      <c r="H758" s="14"/>
    </row>
    <row r="759" spans="2:8" ht="15" x14ac:dyDescent="0.35">
      <c r="B759" s="16"/>
      <c r="E759" s="22"/>
      <c r="H759" s="14"/>
    </row>
    <row r="760" spans="2:8" ht="15" x14ac:dyDescent="0.35">
      <c r="B760" s="16"/>
      <c r="E760" s="22"/>
      <c r="H760" s="14"/>
    </row>
    <row r="761" spans="2:8" ht="15" x14ac:dyDescent="0.35">
      <c r="B761" s="16"/>
      <c r="E761" s="22"/>
      <c r="H761" s="14"/>
    </row>
    <row r="762" spans="2:8" ht="15" x14ac:dyDescent="0.35">
      <c r="B762" s="16"/>
      <c r="E762" s="22"/>
      <c r="H762" s="14"/>
    </row>
    <row r="763" spans="2:8" ht="15" x14ac:dyDescent="0.35">
      <c r="B763" s="16"/>
      <c r="E763" s="22"/>
      <c r="H763" s="14"/>
    </row>
    <row r="764" spans="2:8" ht="15" x14ac:dyDescent="0.35">
      <c r="B764" s="16"/>
      <c r="E764" s="22"/>
      <c r="H764" s="14"/>
    </row>
    <row r="765" spans="2:8" ht="15" x14ac:dyDescent="0.35">
      <c r="B765" s="16"/>
      <c r="E765" s="22"/>
      <c r="H765" s="14"/>
    </row>
    <row r="766" spans="2:8" ht="15" x14ac:dyDescent="0.35">
      <c r="B766" s="16"/>
      <c r="E766" s="22"/>
      <c r="H766" s="14"/>
    </row>
    <row r="767" spans="2:8" ht="15" x14ac:dyDescent="0.35">
      <c r="B767" s="16"/>
      <c r="E767" s="22"/>
      <c r="H767" s="14"/>
    </row>
    <row r="768" spans="2:8" ht="15" x14ac:dyDescent="0.35">
      <c r="B768" s="16"/>
      <c r="E768" s="22"/>
      <c r="H768" s="14"/>
    </row>
    <row r="769" spans="2:8" ht="15" x14ac:dyDescent="0.35">
      <c r="B769" s="16"/>
      <c r="E769" s="22"/>
      <c r="H769" s="14"/>
    </row>
    <row r="770" spans="2:8" ht="15" x14ac:dyDescent="0.35">
      <c r="B770" s="16"/>
      <c r="E770" s="22"/>
      <c r="H770" s="14"/>
    </row>
    <row r="771" spans="2:8" ht="15" x14ac:dyDescent="0.35">
      <c r="B771" s="16"/>
      <c r="E771" s="22"/>
      <c r="H771" s="14"/>
    </row>
    <row r="772" spans="2:8" ht="15" x14ac:dyDescent="0.35">
      <c r="B772" s="16"/>
      <c r="E772" s="22"/>
      <c r="H772" s="14"/>
    </row>
    <row r="773" spans="2:8" ht="15" x14ac:dyDescent="0.35">
      <c r="B773" s="16"/>
      <c r="E773" s="22"/>
      <c r="H773" s="14"/>
    </row>
    <row r="774" spans="2:8" ht="15" x14ac:dyDescent="0.35">
      <c r="B774" s="16"/>
      <c r="E774" s="22"/>
      <c r="H774" s="14"/>
    </row>
    <row r="775" spans="2:8" ht="15" x14ac:dyDescent="0.35">
      <c r="B775" s="16"/>
      <c r="E775" s="22"/>
      <c r="H775" s="14"/>
    </row>
    <row r="776" spans="2:8" ht="15" x14ac:dyDescent="0.35">
      <c r="B776" s="16"/>
      <c r="E776" s="22"/>
      <c r="H776" s="14"/>
    </row>
    <row r="777" spans="2:8" ht="15" x14ac:dyDescent="0.35">
      <c r="B777" s="16"/>
      <c r="E777" s="22"/>
      <c r="H777" s="14"/>
    </row>
    <row r="778" spans="2:8" ht="15" x14ac:dyDescent="0.35">
      <c r="B778" s="16"/>
      <c r="E778" s="22"/>
      <c r="H778" s="14"/>
    </row>
    <row r="779" spans="2:8" ht="15" x14ac:dyDescent="0.35">
      <c r="B779" s="16"/>
      <c r="E779" s="22"/>
      <c r="H779" s="14"/>
    </row>
    <row r="780" spans="2:8" ht="15" x14ac:dyDescent="0.35">
      <c r="B780" s="16"/>
      <c r="E780" s="22"/>
      <c r="H780" s="14"/>
    </row>
    <row r="781" spans="2:8" ht="15" x14ac:dyDescent="0.35">
      <c r="B781" s="16"/>
      <c r="E781" s="22"/>
      <c r="H781" s="14"/>
    </row>
    <row r="782" spans="2:8" ht="15" x14ac:dyDescent="0.35">
      <c r="B782" s="16"/>
      <c r="E782" s="22"/>
      <c r="H782" s="14"/>
    </row>
    <row r="783" spans="2:8" ht="15" x14ac:dyDescent="0.35">
      <c r="B783" s="16"/>
      <c r="E783" s="22"/>
      <c r="H783" s="14"/>
    </row>
    <row r="784" spans="2:8" ht="15" x14ac:dyDescent="0.35">
      <c r="B784" s="16"/>
      <c r="E784" s="22"/>
      <c r="H784" s="14"/>
    </row>
    <row r="785" spans="2:8" ht="15" x14ac:dyDescent="0.35">
      <c r="B785" s="16"/>
      <c r="E785" s="22"/>
      <c r="H785" s="14"/>
    </row>
    <row r="786" spans="2:8" ht="15" x14ac:dyDescent="0.35">
      <c r="B786" s="16"/>
      <c r="E786" s="22"/>
      <c r="H786" s="14"/>
    </row>
    <row r="787" spans="2:8" ht="15" x14ac:dyDescent="0.35">
      <c r="B787" s="16"/>
      <c r="E787" s="22"/>
      <c r="H787" s="14"/>
    </row>
    <row r="788" spans="2:8" ht="15" x14ac:dyDescent="0.35">
      <c r="B788" s="16"/>
      <c r="E788" s="22"/>
      <c r="H788" s="14"/>
    </row>
    <row r="789" spans="2:8" ht="15" x14ac:dyDescent="0.35">
      <c r="B789" s="16"/>
      <c r="E789" s="22"/>
      <c r="H789" s="14"/>
    </row>
    <row r="790" spans="2:8" ht="15" x14ac:dyDescent="0.35">
      <c r="B790" s="16"/>
      <c r="E790" s="22"/>
      <c r="H790" s="14"/>
    </row>
    <row r="791" spans="2:8" ht="15" x14ac:dyDescent="0.35">
      <c r="B791" s="16"/>
      <c r="E791" s="22"/>
      <c r="H791" s="14"/>
    </row>
    <row r="792" spans="2:8" ht="15" x14ac:dyDescent="0.35">
      <c r="B792" s="16"/>
      <c r="E792" s="22"/>
      <c r="H792" s="14"/>
    </row>
    <row r="793" spans="2:8" ht="15" x14ac:dyDescent="0.35">
      <c r="B793" s="16"/>
      <c r="E793" s="22"/>
      <c r="H793" s="14"/>
    </row>
    <row r="794" spans="2:8" ht="15" x14ac:dyDescent="0.35">
      <c r="B794" s="16"/>
      <c r="E794" s="22"/>
      <c r="H794" s="14"/>
    </row>
    <row r="795" spans="2:8" ht="15" x14ac:dyDescent="0.35">
      <c r="B795" s="16"/>
      <c r="E795" s="22"/>
      <c r="H795" s="14"/>
    </row>
    <row r="796" spans="2:8" ht="15" x14ac:dyDescent="0.35">
      <c r="B796" s="16"/>
      <c r="E796" s="22"/>
      <c r="H796" s="14"/>
    </row>
    <row r="797" spans="2:8" ht="15" x14ac:dyDescent="0.35">
      <c r="B797" s="16"/>
      <c r="E797" s="22"/>
      <c r="H797" s="14"/>
    </row>
    <row r="798" spans="2:8" ht="15" x14ac:dyDescent="0.35">
      <c r="B798" s="16"/>
      <c r="E798" s="22"/>
      <c r="H798" s="14"/>
    </row>
    <row r="799" spans="2:8" ht="15" x14ac:dyDescent="0.35">
      <c r="B799" s="16"/>
      <c r="E799" s="22"/>
      <c r="H799" s="14"/>
    </row>
    <row r="800" spans="2:8" ht="15" x14ac:dyDescent="0.35">
      <c r="B800" s="16"/>
      <c r="E800" s="22"/>
      <c r="H800" s="14"/>
    </row>
    <row r="801" spans="2:8" ht="15" x14ac:dyDescent="0.35">
      <c r="B801" s="16"/>
      <c r="E801" s="22"/>
      <c r="H801" s="14"/>
    </row>
    <row r="802" spans="2:8" ht="15" x14ac:dyDescent="0.35">
      <c r="B802" s="16"/>
      <c r="E802" s="22"/>
      <c r="H802" s="14"/>
    </row>
    <row r="803" spans="2:8" ht="15" x14ac:dyDescent="0.35">
      <c r="B803" s="16"/>
      <c r="E803" s="22"/>
      <c r="H803" s="14"/>
    </row>
    <row r="804" spans="2:8" ht="15" x14ac:dyDescent="0.35">
      <c r="B804" s="16"/>
      <c r="E804" s="22"/>
      <c r="H804" s="14"/>
    </row>
    <row r="805" spans="2:8" ht="15" x14ac:dyDescent="0.35">
      <c r="B805" s="16"/>
      <c r="E805" s="22"/>
      <c r="H805" s="14"/>
    </row>
    <row r="806" spans="2:8" ht="15" x14ac:dyDescent="0.35">
      <c r="B806" s="16"/>
      <c r="E806" s="22"/>
      <c r="H806" s="14"/>
    </row>
    <row r="807" spans="2:8" ht="15" x14ac:dyDescent="0.35">
      <c r="B807" s="16"/>
      <c r="E807" s="22"/>
      <c r="H807" s="14"/>
    </row>
    <row r="808" spans="2:8" ht="15" x14ac:dyDescent="0.35">
      <c r="B808" s="16"/>
      <c r="E808" s="22"/>
      <c r="H808" s="14"/>
    </row>
    <row r="809" spans="2:8" ht="15" x14ac:dyDescent="0.35">
      <c r="B809" s="16"/>
      <c r="E809" s="22"/>
      <c r="H809" s="14"/>
    </row>
    <row r="810" spans="2:8" ht="15" x14ac:dyDescent="0.35">
      <c r="B810" s="16"/>
      <c r="E810" s="22"/>
      <c r="H810" s="14"/>
    </row>
    <row r="811" spans="2:8" ht="15" x14ac:dyDescent="0.35">
      <c r="B811" s="16"/>
      <c r="E811" s="22"/>
      <c r="H811" s="14"/>
    </row>
    <row r="812" spans="2:8" ht="15" x14ac:dyDescent="0.35">
      <c r="B812" s="16"/>
      <c r="E812" s="22"/>
      <c r="H812" s="14"/>
    </row>
    <row r="813" spans="2:8" ht="15" x14ac:dyDescent="0.35">
      <c r="B813" s="16"/>
      <c r="E813" s="22"/>
      <c r="H813" s="14"/>
    </row>
    <row r="814" spans="2:8" ht="15" x14ac:dyDescent="0.35">
      <c r="B814" s="16"/>
      <c r="E814" s="22"/>
      <c r="H814" s="14"/>
    </row>
    <row r="815" spans="2:8" ht="15" x14ac:dyDescent="0.35">
      <c r="B815" s="16"/>
      <c r="E815" s="22"/>
      <c r="H815" s="14"/>
    </row>
    <row r="816" spans="2:8" ht="15" x14ac:dyDescent="0.35">
      <c r="B816" s="16"/>
      <c r="E816" s="22"/>
      <c r="H816" s="14"/>
    </row>
    <row r="817" spans="2:8" ht="15" x14ac:dyDescent="0.35">
      <c r="B817" s="16"/>
      <c r="E817" s="22"/>
      <c r="H817" s="14"/>
    </row>
    <row r="818" spans="2:8" ht="15" x14ac:dyDescent="0.35">
      <c r="B818" s="16"/>
      <c r="E818" s="22"/>
      <c r="H818" s="14"/>
    </row>
    <row r="819" spans="2:8" ht="15" x14ac:dyDescent="0.35">
      <c r="B819" s="16"/>
      <c r="E819" s="22"/>
      <c r="H819" s="14"/>
    </row>
    <row r="820" spans="2:8" ht="15" x14ac:dyDescent="0.35">
      <c r="B820" s="16"/>
      <c r="E820" s="22"/>
      <c r="H820" s="14"/>
    </row>
    <row r="821" spans="2:8" ht="15" x14ac:dyDescent="0.35">
      <c r="B821" s="16"/>
      <c r="E821" s="22"/>
      <c r="H821" s="14"/>
    </row>
    <row r="822" spans="2:8" ht="15" x14ac:dyDescent="0.35">
      <c r="B822" s="16"/>
      <c r="E822" s="22"/>
      <c r="H822" s="14"/>
    </row>
    <row r="823" spans="2:8" ht="15" x14ac:dyDescent="0.35">
      <c r="B823" s="16"/>
      <c r="E823" s="22"/>
      <c r="H823" s="14"/>
    </row>
    <row r="824" spans="2:8" ht="15" x14ac:dyDescent="0.35">
      <c r="B824" s="16"/>
      <c r="E824" s="22"/>
      <c r="H824" s="14"/>
    </row>
    <row r="825" spans="2:8" ht="15" x14ac:dyDescent="0.35">
      <c r="B825" s="16"/>
      <c r="E825" s="22"/>
      <c r="H825" s="14"/>
    </row>
    <row r="826" spans="2:8" ht="15" x14ac:dyDescent="0.35">
      <c r="B826" s="16"/>
      <c r="E826" s="22"/>
      <c r="H826" s="14"/>
    </row>
    <row r="827" spans="2:8" ht="15" x14ac:dyDescent="0.35">
      <c r="B827" s="16"/>
      <c r="E827" s="22"/>
      <c r="H827" s="14"/>
    </row>
    <row r="828" spans="2:8" ht="15" x14ac:dyDescent="0.35">
      <c r="B828" s="16"/>
      <c r="E828" s="22"/>
      <c r="H828" s="14"/>
    </row>
    <row r="829" spans="2:8" ht="15" x14ac:dyDescent="0.35">
      <c r="B829" s="16"/>
      <c r="E829" s="22"/>
      <c r="H829" s="14"/>
    </row>
    <row r="830" spans="2:8" ht="15" x14ac:dyDescent="0.35">
      <c r="B830" s="16"/>
      <c r="E830" s="22"/>
      <c r="H830" s="14"/>
    </row>
    <row r="831" spans="2:8" ht="15" x14ac:dyDescent="0.35">
      <c r="B831" s="16"/>
      <c r="E831" s="22"/>
      <c r="H831" s="14"/>
    </row>
    <row r="832" spans="2:8" ht="15" x14ac:dyDescent="0.35">
      <c r="B832" s="16"/>
      <c r="E832" s="22"/>
      <c r="H832" s="14"/>
    </row>
    <row r="833" spans="2:8" ht="15" x14ac:dyDescent="0.35">
      <c r="B833" s="16"/>
      <c r="E833" s="22"/>
      <c r="H833" s="14"/>
    </row>
    <row r="834" spans="2:8" ht="15" x14ac:dyDescent="0.35">
      <c r="B834" s="16"/>
      <c r="E834" s="22"/>
      <c r="H834" s="14"/>
    </row>
    <row r="835" spans="2:8" ht="15" x14ac:dyDescent="0.35">
      <c r="B835" s="16"/>
      <c r="E835" s="22"/>
      <c r="H835" s="14"/>
    </row>
    <row r="836" spans="2:8" ht="15" x14ac:dyDescent="0.35">
      <c r="B836" s="16"/>
      <c r="E836" s="22"/>
      <c r="H836" s="14"/>
    </row>
    <row r="837" spans="2:8" ht="15" x14ac:dyDescent="0.35">
      <c r="B837" s="16"/>
      <c r="E837" s="22"/>
      <c r="H837" s="14"/>
    </row>
    <row r="838" spans="2:8" ht="15" x14ac:dyDescent="0.35">
      <c r="B838" s="16"/>
      <c r="E838" s="22"/>
      <c r="H838" s="14"/>
    </row>
    <row r="839" spans="2:8" ht="15" x14ac:dyDescent="0.35">
      <c r="B839" s="16"/>
      <c r="E839" s="22"/>
      <c r="H839" s="14"/>
    </row>
    <row r="840" spans="2:8" ht="15" x14ac:dyDescent="0.35">
      <c r="B840" s="16"/>
      <c r="E840" s="22"/>
      <c r="H840" s="14"/>
    </row>
    <row r="841" spans="2:8" ht="15" x14ac:dyDescent="0.35">
      <c r="B841" s="16"/>
      <c r="E841" s="22"/>
      <c r="H841" s="14"/>
    </row>
    <row r="842" spans="2:8" ht="15" x14ac:dyDescent="0.35">
      <c r="B842" s="16"/>
      <c r="E842" s="22"/>
      <c r="H842" s="14"/>
    </row>
    <row r="843" spans="2:8" ht="15" x14ac:dyDescent="0.35">
      <c r="B843" s="16"/>
      <c r="E843" s="22"/>
      <c r="H843" s="14"/>
    </row>
    <row r="844" spans="2:8" ht="15" x14ac:dyDescent="0.35">
      <c r="B844" s="16"/>
      <c r="E844" s="22"/>
      <c r="H844" s="14"/>
    </row>
    <row r="845" spans="2:8" ht="15" x14ac:dyDescent="0.35">
      <c r="B845" s="16"/>
      <c r="E845" s="22"/>
      <c r="H845" s="14"/>
    </row>
    <row r="846" spans="2:8" ht="15" x14ac:dyDescent="0.35">
      <c r="B846" s="16"/>
      <c r="E846" s="22"/>
      <c r="H846" s="14"/>
    </row>
    <row r="847" spans="2:8" ht="15" x14ac:dyDescent="0.35">
      <c r="B847" s="16"/>
      <c r="E847" s="22"/>
      <c r="H847" s="14"/>
    </row>
    <row r="848" spans="2:8" ht="15" x14ac:dyDescent="0.35">
      <c r="B848" s="16"/>
      <c r="E848" s="22"/>
      <c r="H848" s="14"/>
    </row>
    <row r="849" spans="2:8" ht="15" x14ac:dyDescent="0.35">
      <c r="B849" s="16"/>
      <c r="E849" s="22"/>
      <c r="H849" s="14"/>
    </row>
    <row r="850" spans="2:8" ht="15" x14ac:dyDescent="0.35">
      <c r="B850" s="16"/>
      <c r="E850" s="22"/>
      <c r="H850" s="14"/>
    </row>
    <row r="851" spans="2:8" ht="15" x14ac:dyDescent="0.35">
      <c r="B851" s="16"/>
      <c r="E851" s="22"/>
      <c r="H851" s="14"/>
    </row>
    <row r="852" spans="2:8" ht="15" x14ac:dyDescent="0.35">
      <c r="B852" s="16"/>
      <c r="E852" s="22"/>
      <c r="H852" s="14"/>
    </row>
    <row r="853" spans="2:8" ht="15" x14ac:dyDescent="0.35">
      <c r="B853" s="16"/>
      <c r="E853" s="22"/>
      <c r="H853" s="14"/>
    </row>
    <row r="854" spans="2:8" ht="15" x14ac:dyDescent="0.35">
      <c r="B854" s="16"/>
      <c r="E854" s="22"/>
      <c r="H854" s="14"/>
    </row>
    <row r="855" spans="2:8" ht="15" x14ac:dyDescent="0.35">
      <c r="B855" s="16"/>
      <c r="E855" s="22"/>
      <c r="H855" s="14"/>
    </row>
    <row r="856" spans="2:8" ht="15" x14ac:dyDescent="0.35">
      <c r="B856" s="16"/>
      <c r="E856" s="22"/>
      <c r="H856" s="14"/>
    </row>
    <row r="857" spans="2:8" ht="15" x14ac:dyDescent="0.35">
      <c r="B857" s="16"/>
      <c r="E857" s="22"/>
      <c r="H857" s="14"/>
    </row>
    <row r="858" spans="2:8" ht="15" x14ac:dyDescent="0.35">
      <c r="B858" s="16"/>
      <c r="E858" s="22"/>
      <c r="H858" s="14"/>
    </row>
    <row r="859" spans="2:8" ht="15" x14ac:dyDescent="0.35">
      <c r="B859" s="16"/>
      <c r="E859" s="22"/>
      <c r="H859" s="14"/>
    </row>
    <row r="860" spans="2:8" ht="15" x14ac:dyDescent="0.35">
      <c r="B860" s="16"/>
      <c r="E860" s="22"/>
      <c r="H860" s="14"/>
    </row>
    <row r="861" spans="2:8" ht="15" x14ac:dyDescent="0.35">
      <c r="B861" s="16"/>
      <c r="E861" s="22"/>
      <c r="H861" s="14"/>
    </row>
    <row r="862" spans="2:8" ht="15" x14ac:dyDescent="0.35">
      <c r="B862" s="16"/>
      <c r="E862" s="22"/>
      <c r="H862" s="14"/>
    </row>
    <row r="863" spans="2:8" ht="15" x14ac:dyDescent="0.35">
      <c r="B863" s="16"/>
      <c r="E863" s="22"/>
      <c r="H863" s="14"/>
    </row>
    <row r="864" spans="2:8" ht="15" x14ac:dyDescent="0.35">
      <c r="B864" s="16"/>
      <c r="E864" s="22"/>
      <c r="H864" s="14"/>
    </row>
    <row r="865" spans="2:8" ht="15" x14ac:dyDescent="0.35">
      <c r="B865" s="16"/>
      <c r="E865" s="22"/>
      <c r="H865" s="14"/>
    </row>
    <row r="866" spans="2:8" ht="15" x14ac:dyDescent="0.35">
      <c r="B866" s="16"/>
      <c r="E866" s="22"/>
      <c r="H866" s="14"/>
    </row>
    <row r="867" spans="2:8" ht="15" x14ac:dyDescent="0.35">
      <c r="B867" s="16"/>
      <c r="E867" s="22"/>
      <c r="H867" s="14"/>
    </row>
    <row r="868" spans="2:8" ht="15" x14ac:dyDescent="0.35">
      <c r="B868" s="16"/>
      <c r="E868" s="22"/>
      <c r="H868" s="14"/>
    </row>
    <row r="869" spans="2:8" ht="15" x14ac:dyDescent="0.35">
      <c r="B869" s="16"/>
      <c r="E869" s="22"/>
      <c r="H869" s="14"/>
    </row>
    <row r="870" spans="2:8" ht="15" x14ac:dyDescent="0.35">
      <c r="B870" s="16"/>
      <c r="E870" s="22"/>
      <c r="H870" s="14"/>
    </row>
    <row r="871" spans="2:8" ht="15" x14ac:dyDescent="0.35">
      <c r="B871" s="16"/>
      <c r="E871" s="22"/>
      <c r="H871" s="14"/>
    </row>
    <row r="872" spans="2:8" ht="15" x14ac:dyDescent="0.35">
      <c r="B872" s="16"/>
      <c r="E872" s="22"/>
      <c r="H872" s="14"/>
    </row>
    <row r="873" spans="2:8" ht="15" x14ac:dyDescent="0.35">
      <c r="B873" s="16"/>
      <c r="E873" s="22"/>
      <c r="H873" s="14"/>
    </row>
    <row r="874" spans="2:8" ht="15" x14ac:dyDescent="0.35">
      <c r="B874" s="16"/>
      <c r="E874" s="22"/>
      <c r="H874" s="14"/>
    </row>
    <row r="875" spans="2:8" ht="15" x14ac:dyDescent="0.35">
      <c r="B875" s="16"/>
      <c r="E875" s="22"/>
      <c r="H875" s="14"/>
    </row>
    <row r="876" spans="2:8" ht="15" x14ac:dyDescent="0.35">
      <c r="B876" s="16"/>
      <c r="E876" s="22"/>
      <c r="H876" s="14"/>
    </row>
    <row r="877" spans="2:8" ht="15" x14ac:dyDescent="0.35">
      <c r="B877" s="16"/>
      <c r="E877" s="22"/>
      <c r="H877" s="14"/>
    </row>
    <row r="878" spans="2:8" ht="15" x14ac:dyDescent="0.35">
      <c r="B878" s="16"/>
      <c r="E878" s="22"/>
      <c r="H878" s="14"/>
    </row>
    <row r="879" spans="2:8" ht="15" x14ac:dyDescent="0.35">
      <c r="B879" s="16"/>
      <c r="E879" s="22"/>
      <c r="H879" s="14"/>
    </row>
    <row r="880" spans="2:8" ht="15" x14ac:dyDescent="0.35">
      <c r="B880" s="16"/>
      <c r="E880" s="22"/>
      <c r="H880" s="14"/>
    </row>
    <row r="881" spans="2:8" ht="15" x14ac:dyDescent="0.35">
      <c r="B881" s="16"/>
      <c r="E881" s="22"/>
      <c r="H881" s="14"/>
    </row>
    <row r="882" spans="2:8" ht="15" x14ac:dyDescent="0.35">
      <c r="B882" s="16"/>
      <c r="E882" s="22"/>
      <c r="H882" s="14"/>
    </row>
    <row r="883" spans="2:8" ht="15" x14ac:dyDescent="0.35">
      <c r="B883" s="16"/>
      <c r="E883" s="22"/>
      <c r="H883" s="14"/>
    </row>
    <row r="884" spans="2:8" ht="15" x14ac:dyDescent="0.35">
      <c r="B884" s="16"/>
      <c r="E884" s="22"/>
      <c r="H884" s="14"/>
    </row>
    <row r="885" spans="2:8" ht="15" x14ac:dyDescent="0.35">
      <c r="B885" s="16"/>
      <c r="E885" s="22"/>
      <c r="H885" s="14"/>
    </row>
    <row r="886" spans="2:8" ht="15" x14ac:dyDescent="0.35">
      <c r="B886" s="16"/>
      <c r="E886" s="22"/>
      <c r="H886" s="14"/>
    </row>
    <row r="887" spans="2:8" ht="15" x14ac:dyDescent="0.35">
      <c r="B887" s="16"/>
      <c r="E887" s="22"/>
      <c r="H887" s="14"/>
    </row>
    <row r="888" spans="2:8" ht="15" x14ac:dyDescent="0.35">
      <c r="B888" s="16"/>
      <c r="E888" s="22"/>
      <c r="H888" s="14"/>
    </row>
    <row r="889" spans="2:8" ht="15" x14ac:dyDescent="0.35">
      <c r="B889" s="16"/>
      <c r="E889" s="22"/>
      <c r="H889" s="14"/>
    </row>
    <row r="890" spans="2:8" ht="15" x14ac:dyDescent="0.35">
      <c r="B890" s="16"/>
      <c r="E890" s="22"/>
      <c r="H890" s="14"/>
    </row>
    <row r="891" spans="2:8" ht="15" x14ac:dyDescent="0.35">
      <c r="B891" s="16"/>
      <c r="E891" s="22"/>
      <c r="H891" s="14"/>
    </row>
    <row r="892" spans="2:8" ht="15" x14ac:dyDescent="0.35">
      <c r="B892" s="16"/>
      <c r="E892" s="22"/>
      <c r="H892" s="14"/>
    </row>
    <row r="893" spans="2:8" ht="15" x14ac:dyDescent="0.35">
      <c r="B893" s="16"/>
      <c r="E893" s="22"/>
      <c r="H893" s="14"/>
    </row>
    <row r="894" spans="2:8" ht="15" x14ac:dyDescent="0.35">
      <c r="B894" s="16"/>
      <c r="E894" s="22"/>
      <c r="H894" s="14"/>
    </row>
    <row r="895" spans="2:8" ht="15" x14ac:dyDescent="0.35">
      <c r="B895" s="16"/>
      <c r="E895" s="22"/>
      <c r="H895" s="14"/>
    </row>
    <row r="896" spans="2:8" ht="15" x14ac:dyDescent="0.35">
      <c r="B896" s="16"/>
      <c r="E896" s="22"/>
      <c r="H896" s="14"/>
    </row>
    <row r="897" spans="2:8" ht="15" x14ac:dyDescent="0.35">
      <c r="B897" s="16"/>
      <c r="E897" s="22"/>
      <c r="H897" s="14"/>
    </row>
    <row r="898" spans="2:8" ht="15" x14ac:dyDescent="0.35">
      <c r="B898" s="16"/>
      <c r="E898" s="22"/>
      <c r="H898" s="14"/>
    </row>
    <row r="899" spans="2:8" ht="15" x14ac:dyDescent="0.35">
      <c r="B899" s="16"/>
      <c r="E899" s="22"/>
      <c r="H899" s="14"/>
    </row>
    <row r="900" spans="2:8" ht="15" x14ac:dyDescent="0.35">
      <c r="B900" s="16"/>
      <c r="E900" s="22"/>
      <c r="H900" s="14"/>
    </row>
    <row r="901" spans="2:8" ht="15" x14ac:dyDescent="0.35">
      <c r="B901" s="16"/>
      <c r="E901" s="22"/>
      <c r="H901" s="14"/>
    </row>
    <row r="902" spans="2:8" ht="15" x14ac:dyDescent="0.35">
      <c r="B902" s="16"/>
      <c r="E902" s="22"/>
      <c r="H902" s="14"/>
    </row>
    <row r="903" spans="2:8" ht="15" x14ac:dyDescent="0.35">
      <c r="B903" s="16"/>
      <c r="E903" s="22"/>
      <c r="H903" s="14"/>
    </row>
    <row r="904" spans="2:8" ht="15" x14ac:dyDescent="0.35">
      <c r="B904" s="16"/>
      <c r="E904" s="22"/>
      <c r="H904" s="14"/>
    </row>
    <row r="905" spans="2:8" ht="15" x14ac:dyDescent="0.35">
      <c r="B905" s="16"/>
      <c r="E905" s="22"/>
      <c r="H905" s="14"/>
    </row>
    <row r="906" spans="2:8" ht="15" x14ac:dyDescent="0.35">
      <c r="B906" s="16"/>
      <c r="E906" s="22"/>
      <c r="H906" s="14"/>
    </row>
    <row r="907" spans="2:8" ht="15" x14ac:dyDescent="0.35">
      <c r="B907" s="16"/>
      <c r="E907" s="22"/>
      <c r="H907" s="14"/>
    </row>
    <row r="908" spans="2:8" ht="15" x14ac:dyDescent="0.35">
      <c r="B908" s="16"/>
      <c r="E908" s="22"/>
      <c r="H908" s="14"/>
    </row>
    <row r="909" spans="2:8" ht="15" x14ac:dyDescent="0.35">
      <c r="B909" s="16"/>
      <c r="E909" s="22"/>
      <c r="H909" s="14"/>
    </row>
    <row r="910" spans="2:8" ht="15" x14ac:dyDescent="0.35">
      <c r="B910" s="16"/>
      <c r="E910" s="22"/>
      <c r="H910" s="14"/>
    </row>
    <row r="911" spans="2:8" ht="15" x14ac:dyDescent="0.35">
      <c r="B911" s="16"/>
      <c r="E911" s="22"/>
      <c r="H911" s="14"/>
    </row>
    <row r="912" spans="2:8" ht="15" x14ac:dyDescent="0.35">
      <c r="B912" s="16"/>
      <c r="E912" s="22"/>
      <c r="H912" s="14"/>
    </row>
    <row r="913" spans="2:8" ht="15" x14ac:dyDescent="0.35">
      <c r="B913" s="16"/>
      <c r="E913" s="22"/>
      <c r="H913" s="14"/>
    </row>
    <row r="914" spans="2:8" ht="15" x14ac:dyDescent="0.35">
      <c r="B914" s="16"/>
      <c r="E914" s="22"/>
      <c r="H914" s="14"/>
    </row>
    <row r="915" spans="2:8" ht="15" x14ac:dyDescent="0.35">
      <c r="B915" s="16"/>
      <c r="E915" s="22"/>
      <c r="H915" s="14"/>
    </row>
    <row r="916" spans="2:8" ht="15" x14ac:dyDescent="0.35">
      <c r="B916" s="16"/>
      <c r="E916" s="22"/>
      <c r="H916" s="14"/>
    </row>
    <row r="917" spans="2:8" ht="15" x14ac:dyDescent="0.35">
      <c r="B917" s="16"/>
      <c r="E917" s="22"/>
      <c r="H917" s="14"/>
    </row>
    <row r="918" spans="2:8" ht="15" x14ac:dyDescent="0.35">
      <c r="B918" s="16"/>
      <c r="E918" s="22"/>
      <c r="H918" s="14"/>
    </row>
    <row r="919" spans="2:8" ht="15" x14ac:dyDescent="0.35">
      <c r="B919" s="16"/>
      <c r="E919" s="22"/>
      <c r="H919" s="14"/>
    </row>
    <row r="920" spans="2:8" ht="15" x14ac:dyDescent="0.35">
      <c r="B920" s="16"/>
      <c r="E920" s="22"/>
      <c r="H920" s="14"/>
    </row>
    <row r="921" spans="2:8" ht="15" x14ac:dyDescent="0.35">
      <c r="B921" s="16"/>
      <c r="E921" s="22"/>
      <c r="H921" s="14"/>
    </row>
    <row r="922" spans="2:8" ht="15" x14ac:dyDescent="0.35">
      <c r="B922" s="16"/>
      <c r="E922" s="22"/>
      <c r="H922" s="14"/>
    </row>
    <row r="923" spans="2:8" ht="15" x14ac:dyDescent="0.35">
      <c r="B923" s="16"/>
      <c r="E923" s="22"/>
      <c r="H923" s="14"/>
    </row>
    <row r="924" spans="2:8" ht="15" x14ac:dyDescent="0.35">
      <c r="B924" s="16"/>
      <c r="E924" s="22"/>
      <c r="H924" s="14"/>
    </row>
    <row r="925" spans="2:8" ht="15" x14ac:dyDescent="0.35">
      <c r="B925" s="16"/>
      <c r="E925" s="22"/>
      <c r="H925" s="14"/>
    </row>
    <row r="926" spans="2:8" ht="15" x14ac:dyDescent="0.35">
      <c r="B926" s="16"/>
      <c r="E926" s="22"/>
      <c r="H926" s="14"/>
    </row>
    <row r="927" spans="2:8" ht="15" x14ac:dyDescent="0.35">
      <c r="B927" s="16"/>
      <c r="E927" s="22"/>
      <c r="H927" s="14"/>
    </row>
    <row r="928" spans="2:8" ht="15" x14ac:dyDescent="0.35">
      <c r="B928" s="16"/>
      <c r="E928" s="22"/>
      <c r="H928" s="14"/>
    </row>
    <row r="929" spans="2:8" ht="15" x14ac:dyDescent="0.35">
      <c r="B929" s="16"/>
      <c r="E929" s="22"/>
      <c r="H929" s="14"/>
    </row>
    <row r="930" spans="2:8" ht="15" x14ac:dyDescent="0.35">
      <c r="B930" s="16"/>
      <c r="E930" s="22"/>
      <c r="H930" s="14"/>
    </row>
    <row r="931" spans="2:8" ht="15" x14ac:dyDescent="0.35">
      <c r="B931" s="16"/>
      <c r="E931" s="22"/>
      <c r="H931" s="14"/>
    </row>
    <row r="932" spans="2:8" ht="15" x14ac:dyDescent="0.35">
      <c r="B932" s="16"/>
      <c r="E932" s="22"/>
      <c r="H932" s="14"/>
    </row>
    <row r="933" spans="2:8" ht="15" x14ac:dyDescent="0.35">
      <c r="B933" s="16"/>
      <c r="E933" s="22"/>
      <c r="H933" s="14"/>
    </row>
    <row r="934" spans="2:8" ht="15" x14ac:dyDescent="0.35">
      <c r="B934" s="16"/>
      <c r="E934" s="22"/>
      <c r="H934" s="14"/>
    </row>
    <row r="935" spans="2:8" ht="15" x14ac:dyDescent="0.35">
      <c r="B935" s="16"/>
      <c r="E935" s="22"/>
      <c r="H935" s="14"/>
    </row>
    <row r="936" spans="2:8" ht="15" x14ac:dyDescent="0.35">
      <c r="B936" s="16"/>
      <c r="E936" s="22"/>
      <c r="H936" s="14"/>
    </row>
    <row r="937" spans="2:8" ht="15" x14ac:dyDescent="0.35">
      <c r="B937" s="16"/>
      <c r="E937" s="22"/>
      <c r="H937" s="14"/>
    </row>
    <row r="938" spans="2:8" ht="15" x14ac:dyDescent="0.35">
      <c r="B938" s="16"/>
      <c r="E938" s="22"/>
      <c r="H938" s="14"/>
    </row>
    <row r="939" spans="2:8" ht="15" x14ac:dyDescent="0.35">
      <c r="B939" s="16"/>
      <c r="E939" s="22"/>
      <c r="H939" s="14"/>
    </row>
    <row r="940" spans="2:8" ht="15" x14ac:dyDescent="0.35">
      <c r="B940" s="16"/>
      <c r="E940" s="22"/>
      <c r="H940" s="14"/>
    </row>
    <row r="941" spans="2:8" ht="15" x14ac:dyDescent="0.35">
      <c r="B941" s="16"/>
      <c r="E941" s="22"/>
      <c r="H941" s="14"/>
    </row>
    <row r="942" spans="2:8" ht="15" x14ac:dyDescent="0.35">
      <c r="B942" s="16"/>
      <c r="E942" s="22"/>
      <c r="H942" s="14"/>
    </row>
    <row r="943" spans="2:8" ht="15" x14ac:dyDescent="0.35">
      <c r="B943" s="16"/>
      <c r="E943" s="22"/>
      <c r="H943" s="14"/>
    </row>
    <row r="944" spans="2:8" ht="15" x14ac:dyDescent="0.35">
      <c r="B944" s="16"/>
      <c r="E944" s="22"/>
      <c r="H944" s="14"/>
    </row>
    <row r="945" spans="2:8" ht="15" x14ac:dyDescent="0.35">
      <c r="B945" s="16"/>
      <c r="E945" s="22"/>
      <c r="H945" s="14"/>
    </row>
    <row r="946" spans="2:8" ht="15" x14ac:dyDescent="0.35">
      <c r="B946" s="16"/>
      <c r="E946" s="22"/>
      <c r="H946" s="14"/>
    </row>
    <row r="947" spans="2:8" ht="15" x14ac:dyDescent="0.35">
      <c r="B947" s="16"/>
      <c r="E947" s="22"/>
      <c r="H947" s="14"/>
    </row>
    <row r="948" spans="2:8" ht="15" x14ac:dyDescent="0.35">
      <c r="B948" s="16"/>
      <c r="E948" s="22"/>
      <c r="H948" s="14"/>
    </row>
    <row r="949" spans="2:8" ht="15" x14ac:dyDescent="0.35">
      <c r="B949" s="16"/>
      <c r="E949" s="22"/>
      <c r="H949" s="14"/>
    </row>
    <row r="950" spans="2:8" ht="15" x14ac:dyDescent="0.35">
      <c r="B950" s="16"/>
      <c r="E950" s="22"/>
      <c r="H950" s="14"/>
    </row>
    <row r="951" spans="2:8" ht="15" x14ac:dyDescent="0.35">
      <c r="B951" s="16"/>
      <c r="E951" s="22"/>
      <c r="H951" s="14"/>
    </row>
    <row r="952" spans="2:8" ht="15" x14ac:dyDescent="0.35">
      <c r="B952" s="16"/>
      <c r="E952" s="22"/>
      <c r="H952" s="14"/>
    </row>
    <row r="953" spans="2:8" ht="15" x14ac:dyDescent="0.35">
      <c r="B953" s="16"/>
      <c r="E953" s="22"/>
      <c r="H953" s="14"/>
    </row>
    <row r="954" spans="2:8" ht="15" x14ac:dyDescent="0.35">
      <c r="B954" s="16"/>
      <c r="E954" s="22"/>
      <c r="H954" s="14"/>
    </row>
    <row r="955" spans="2:8" ht="15" x14ac:dyDescent="0.35">
      <c r="B955" s="16"/>
      <c r="E955" s="22"/>
      <c r="H955" s="14"/>
    </row>
    <row r="956" spans="2:8" ht="15" x14ac:dyDescent="0.35">
      <c r="B956" s="16"/>
      <c r="E956" s="22"/>
      <c r="H956" s="14"/>
    </row>
    <row r="957" spans="2:8" ht="15" x14ac:dyDescent="0.35">
      <c r="B957" s="16"/>
      <c r="E957" s="22"/>
      <c r="H957" s="14"/>
    </row>
    <row r="958" spans="2:8" ht="15" x14ac:dyDescent="0.35">
      <c r="B958" s="16"/>
      <c r="E958" s="22"/>
      <c r="H958" s="14"/>
    </row>
    <row r="959" spans="2:8" ht="15" x14ac:dyDescent="0.35">
      <c r="B959" s="16"/>
      <c r="E959" s="22"/>
      <c r="H959" s="14"/>
    </row>
    <row r="960" spans="2:8" ht="15" x14ac:dyDescent="0.35">
      <c r="B960" s="16"/>
      <c r="E960" s="22"/>
      <c r="H960" s="14"/>
    </row>
    <row r="961" spans="2:8" ht="15" x14ac:dyDescent="0.35">
      <c r="B961" s="16"/>
      <c r="E961" s="22"/>
      <c r="H961" s="14"/>
    </row>
    <row r="962" spans="2:8" ht="15" x14ac:dyDescent="0.35">
      <c r="B962" s="16"/>
      <c r="E962" s="22"/>
      <c r="H962" s="14"/>
    </row>
    <row r="963" spans="2:8" ht="15" x14ac:dyDescent="0.35">
      <c r="B963" s="16"/>
      <c r="E963" s="22"/>
      <c r="H963" s="14"/>
    </row>
    <row r="964" spans="2:8" ht="15" x14ac:dyDescent="0.35">
      <c r="B964" s="16"/>
      <c r="E964" s="22"/>
      <c r="H964" s="14"/>
    </row>
    <row r="965" spans="2:8" ht="15" x14ac:dyDescent="0.35">
      <c r="B965" s="16"/>
      <c r="E965" s="22"/>
      <c r="H965" s="14"/>
    </row>
    <row r="966" spans="2:8" ht="15" x14ac:dyDescent="0.35">
      <c r="B966" s="16"/>
      <c r="E966" s="22"/>
      <c r="H966" s="14"/>
    </row>
    <row r="967" spans="2:8" ht="15" x14ac:dyDescent="0.35">
      <c r="B967" s="16"/>
      <c r="E967" s="22"/>
      <c r="H967" s="14"/>
    </row>
    <row r="968" spans="2:8" ht="15" x14ac:dyDescent="0.35">
      <c r="B968" s="16"/>
      <c r="E968" s="22"/>
      <c r="H968" s="14"/>
    </row>
    <row r="969" spans="2:8" ht="15" x14ac:dyDescent="0.35">
      <c r="B969" s="16"/>
      <c r="E969" s="22"/>
      <c r="H969" s="14"/>
    </row>
    <row r="970" spans="2:8" ht="15" x14ac:dyDescent="0.35">
      <c r="B970" s="16"/>
      <c r="E970" s="22"/>
      <c r="H970" s="14"/>
    </row>
    <row r="971" spans="2:8" ht="15" x14ac:dyDescent="0.35">
      <c r="B971" s="16"/>
      <c r="E971" s="22"/>
      <c r="H971" s="14"/>
    </row>
    <row r="972" spans="2:8" ht="15" x14ac:dyDescent="0.35">
      <c r="B972" s="16"/>
      <c r="E972" s="22"/>
      <c r="H972" s="14"/>
    </row>
    <row r="973" spans="2:8" ht="15" x14ac:dyDescent="0.35">
      <c r="B973" s="16"/>
      <c r="E973" s="22"/>
      <c r="H973" s="14"/>
    </row>
    <row r="974" spans="2:8" ht="15" x14ac:dyDescent="0.35">
      <c r="B974" s="16"/>
      <c r="E974" s="22"/>
      <c r="H974" s="14"/>
    </row>
    <row r="975" spans="2:8" ht="15" x14ac:dyDescent="0.35">
      <c r="B975" s="16"/>
      <c r="E975" s="22"/>
      <c r="H975" s="14"/>
    </row>
    <row r="976" spans="2:8" ht="15" x14ac:dyDescent="0.35">
      <c r="B976" s="16"/>
      <c r="E976" s="22"/>
      <c r="H976" s="14"/>
    </row>
    <row r="977" spans="2:8" ht="15" x14ac:dyDescent="0.35">
      <c r="B977" s="16"/>
      <c r="E977" s="22"/>
      <c r="H977" s="14"/>
    </row>
    <row r="978" spans="2:8" ht="15" x14ac:dyDescent="0.35">
      <c r="B978" s="16"/>
      <c r="E978" s="22"/>
      <c r="H978" s="14"/>
    </row>
    <row r="979" spans="2:8" ht="15" x14ac:dyDescent="0.35">
      <c r="B979" s="16"/>
      <c r="E979" s="22"/>
      <c r="H979" s="14"/>
    </row>
    <row r="980" spans="2:8" ht="15" x14ac:dyDescent="0.35">
      <c r="B980" s="16"/>
      <c r="E980" s="22"/>
      <c r="H980" s="14"/>
    </row>
    <row r="981" spans="2:8" ht="15" x14ac:dyDescent="0.35">
      <c r="B981" s="16"/>
      <c r="E981" s="22"/>
      <c r="H981" s="14"/>
    </row>
    <row r="982" spans="2:8" ht="15" x14ac:dyDescent="0.35">
      <c r="B982" s="16"/>
      <c r="E982" s="22"/>
      <c r="H982" s="14"/>
    </row>
    <row r="983" spans="2:8" ht="15" x14ac:dyDescent="0.35">
      <c r="B983" s="16"/>
      <c r="E983" s="22"/>
      <c r="H983" s="14"/>
    </row>
    <row r="984" spans="2:8" ht="15" x14ac:dyDescent="0.35">
      <c r="B984" s="16"/>
      <c r="E984" s="22"/>
      <c r="H984" s="14"/>
    </row>
    <row r="985" spans="2:8" ht="15" x14ac:dyDescent="0.35">
      <c r="B985" s="16"/>
      <c r="E985" s="22"/>
      <c r="H985" s="14"/>
    </row>
    <row r="986" spans="2:8" ht="15" x14ac:dyDescent="0.35">
      <c r="B986" s="16"/>
      <c r="E986" s="22"/>
      <c r="H986" s="14"/>
    </row>
    <row r="987" spans="2:8" ht="15" x14ac:dyDescent="0.35">
      <c r="B987" s="16"/>
      <c r="E987" s="22"/>
      <c r="H987" s="14"/>
    </row>
    <row r="988" spans="2:8" ht="15" x14ac:dyDescent="0.35">
      <c r="B988" s="16"/>
      <c r="E988" s="22"/>
      <c r="H988" s="14"/>
    </row>
    <row r="989" spans="2:8" ht="15" x14ac:dyDescent="0.35">
      <c r="B989" s="16"/>
      <c r="E989" s="22"/>
      <c r="H989" s="14"/>
    </row>
    <row r="990" spans="2:8" ht="15" x14ac:dyDescent="0.35">
      <c r="B990" s="16"/>
      <c r="E990" s="22"/>
      <c r="H990" s="14"/>
    </row>
    <row r="991" spans="2:8" ht="15" x14ac:dyDescent="0.35">
      <c r="B991" s="16"/>
      <c r="E991" s="22"/>
      <c r="H991" s="14"/>
    </row>
    <row r="992" spans="2:8" ht="15" x14ac:dyDescent="0.35">
      <c r="B992" s="16"/>
      <c r="E992" s="22"/>
      <c r="H992" s="14"/>
    </row>
    <row r="993" spans="2:8" ht="15" x14ac:dyDescent="0.35">
      <c r="B993" s="16"/>
      <c r="E993" s="22"/>
      <c r="H993" s="14"/>
    </row>
    <row r="994" spans="2:8" ht="15" x14ac:dyDescent="0.35">
      <c r="B994" s="16"/>
      <c r="E994" s="22"/>
      <c r="H994" s="14"/>
    </row>
    <row r="995" spans="2:8" ht="15" x14ac:dyDescent="0.35">
      <c r="B995" s="16"/>
      <c r="E995" s="22"/>
      <c r="H995" s="14"/>
    </row>
    <row r="996" spans="2:8" ht="15" x14ac:dyDescent="0.35">
      <c r="B996" s="16"/>
      <c r="E996" s="22"/>
      <c r="H996" s="14"/>
    </row>
    <row r="997" spans="2:8" ht="15" x14ac:dyDescent="0.35">
      <c r="B997" s="16"/>
      <c r="E997" s="22"/>
      <c r="H997" s="14"/>
    </row>
    <row r="998" spans="2:8" ht="15" x14ac:dyDescent="0.35">
      <c r="B998" s="16"/>
      <c r="E998" s="22"/>
      <c r="H998" s="14"/>
    </row>
    <row r="999" spans="2:8" ht="15" x14ac:dyDescent="0.35">
      <c r="B999" s="16"/>
      <c r="E999" s="22"/>
      <c r="H999" s="14"/>
    </row>
    <row r="1000" spans="2:8" ht="15" x14ac:dyDescent="0.35">
      <c r="B1000" s="16"/>
      <c r="E1000" s="22"/>
      <c r="H1000" s="14"/>
    </row>
    <row r="1001" spans="2:8" ht="15" x14ac:dyDescent="0.35">
      <c r="B1001" s="16"/>
      <c r="E1001" s="22"/>
      <c r="H1001" s="14"/>
    </row>
    <row r="1002" spans="2:8" ht="15" x14ac:dyDescent="0.35">
      <c r="B1002" s="16"/>
      <c r="E1002" s="22"/>
      <c r="H1002" s="14"/>
    </row>
    <row r="1003" spans="2:8" ht="15" x14ac:dyDescent="0.35">
      <c r="B1003" s="16"/>
      <c r="E1003" s="22"/>
      <c r="H1003" s="14"/>
    </row>
    <row r="1004" spans="2:8" ht="15" x14ac:dyDescent="0.35">
      <c r="B1004" s="16"/>
      <c r="E1004" s="22"/>
      <c r="H1004" s="14"/>
    </row>
    <row r="1005" spans="2:8" ht="15" x14ac:dyDescent="0.35">
      <c r="B1005" s="16"/>
      <c r="E1005" s="22"/>
      <c r="H1005" s="14"/>
    </row>
    <row r="1006" spans="2:8" ht="15" x14ac:dyDescent="0.35">
      <c r="B1006" s="16"/>
      <c r="E1006" s="22"/>
      <c r="H1006" s="14"/>
    </row>
    <row r="1007" spans="2:8" ht="15" x14ac:dyDescent="0.35">
      <c r="B1007" s="16"/>
      <c r="E1007" s="22"/>
      <c r="H1007" s="14"/>
    </row>
    <row r="1008" spans="2:8" ht="15" x14ac:dyDescent="0.35">
      <c r="B1008" s="16"/>
      <c r="E1008" s="22"/>
      <c r="H1008" s="14"/>
    </row>
    <row r="1009" spans="2:8" ht="15" x14ac:dyDescent="0.35">
      <c r="B1009" s="16"/>
      <c r="E1009" s="22"/>
      <c r="H1009" s="14"/>
    </row>
    <row r="1010" spans="2:8" ht="15" x14ac:dyDescent="0.35">
      <c r="B1010" s="16"/>
      <c r="E1010" s="22"/>
      <c r="H1010" s="14"/>
    </row>
    <row r="1011" spans="2:8" ht="15" x14ac:dyDescent="0.35">
      <c r="B1011" s="16"/>
      <c r="E1011" s="22"/>
      <c r="H1011" s="14"/>
    </row>
    <row r="1012" spans="2:8" ht="15" x14ac:dyDescent="0.35">
      <c r="B1012" s="16"/>
      <c r="E1012" s="22"/>
      <c r="H1012" s="14"/>
    </row>
    <row r="1013" spans="2:8" ht="15" x14ac:dyDescent="0.35">
      <c r="B1013" s="16"/>
      <c r="E1013" s="22"/>
      <c r="H1013" s="14"/>
    </row>
    <row r="1014" spans="2:8" ht="15" x14ac:dyDescent="0.35">
      <c r="B1014" s="16"/>
      <c r="E1014" s="22"/>
      <c r="H1014" s="14"/>
    </row>
    <row r="1015" spans="2:8" ht="15" x14ac:dyDescent="0.35">
      <c r="B1015" s="16"/>
      <c r="E1015" s="22"/>
      <c r="H1015" s="14"/>
    </row>
    <row r="1016" spans="2:8" ht="15" x14ac:dyDescent="0.35">
      <c r="B1016" s="16"/>
      <c r="E1016" s="22"/>
      <c r="H1016" s="14"/>
    </row>
    <row r="1017" spans="2:8" ht="15" x14ac:dyDescent="0.35">
      <c r="B1017" s="16"/>
      <c r="E1017" s="22"/>
      <c r="H1017" s="14"/>
    </row>
    <row r="1018" spans="2:8" ht="15" x14ac:dyDescent="0.35">
      <c r="B1018" s="16"/>
      <c r="E1018" s="22"/>
      <c r="H1018" s="14"/>
    </row>
    <row r="1019" spans="2:8" ht="15" x14ac:dyDescent="0.35">
      <c r="B1019" s="16"/>
      <c r="E1019" s="22"/>
      <c r="H1019" s="14"/>
    </row>
    <row r="1020" spans="2:8" ht="15" x14ac:dyDescent="0.35">
      <c r="B1020" s="16"/>
      <c r="E1020" s="22"/>
      <c r="H1020" s="14"/>
    </row>
    <row r="1021" spans="2:8" ht="15" x14ac:dyDescent="0.35">
      <c r="B1021" s="16"/>
      <c r="E1021" s="22"/>
      <c r="H1021" s="14"/>
    </row>
    <row r="1022" spans="2:8" ht="15" x14ac:dyDescent="0.35">
      <c r="B1022" s="16"/>
      <c r="E1022" s="22"/>
      <c r="H1022" s="14"/>
    </row>
    <row r="1023" spans="2:8" ht="15" x14ac:dyDescent="0.35">
      <c r="B1023" s="16"/>
      <c r="E1023" s="22"/>
      <c r="H1023" s="14"/>
    </row>
    <row r="1024" spans="2:8" ht="15" x14ac:dyDescent="0.35">
      <c r="B1024" s="16"/>
      <c r="E1024" s="22"/>
      <c r="H1024" s="14"/>
    </row>
    <row r="1025" spans="2:8" ht="15" x14ac:dyDescent="0.35">
      <c r="B1025" s="16"/>
      <c r="E1025" s="22"/>
      <c r="H1025" s="14"/>
    </row>
    <row r="1026" spans="2:8" ht="15" x14ac:dyDescent="0.35">
      <c r="B1026" s="16"/>
      <c r="E1026" s="22"/>
      <c r="H1026" s="14"/>
    </row>
    <row r="1027" spans="2:8" ht="15" x14ac:dyDescent="0.35">
      <c r="B1027" s="16"/>
      <c r="E1027" s="22"/>
      <c r="H1027" s="14"/>
    </row>
    <row r="1028" spans="2:8" ht="15" x14ac:dyDescent="0.35">
      <c r="B1028" s="16"/>
      <c r="E1028" s="22"/>
      <c r="H1028" s="14"/>
    </row>
    <row r="1029" spans="2:8" ht="15" x14ac:dyDescent="0.35">
      <c r="B1029" s="16"/>
      <c r="E1029" s="22"/>
      <c r="H1029" s="14"/>
    </row>
    <row r="1030" spans="2:8" ht="15" x14ac:dyDescent="0.35">
      <c r="B1030" s="16"/>
      <c r="E1030" s="22"/>
      <c r="H1030" s="14"/>
    </row>
    <row r="1031" spans="2:8" ht="15" x14ac:dyDescent="0.35">
      <c r="B1031" s="16"/>
      <c r="E1031" s="22"/>
      <c r="H1031" s="14"/>
    </row>
    <row r="1032" spans="2:8" ht="15" x14ac:dyDescent="0.35">
      <c r="B1032" s="16"/>
      <c r="E1032" s="22"/>
      <c r="H1032" s="14"/>
    </row>
    <row r="1033" spans="2:8" ht="15" x14ac:dyDescent="0.35">
      <c r="B1033" s="16"/>
      <c r="E1033" s="22"/>
      <c r="H1033" s="14"/>
    </row>
    <row r="1034" spans="2:8" ht="15" x14ac:dyDescent="0.35">
      <c r="B1034" s="16"/>
      <c r="E1034" s="22"/>
      <c r="H1034" s="14"/>
    </row>
    <row r="1035" spans="2:8" ht="15" x14ac:dyDescent="0.35">
      <c r="B1035" s="16"/>
      <c r="E1035" s="22"/>
      <c r="H1035" s="14"/>
    </row>
    <row r="1036" spans="2:8" ht="15" x14ac:dyDescent="0.35">
      <c r="B1036" s="16"/>
      <c r="E1036" s="22"/>
      <c r="H1036" s="14"/>
    </row>
  </sheetData>
  <autoFilter ref="A1:H14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showGridLines="0" workbookViewId="0"/>
  </sheetViews>
  <sheetFormatPr defaultColWidth="12.6640625" defaultRowHeight="15.75" customHeight="1" x14ac:dyDescent="0.25"/>
  <cols>
    <col min="2" max="2" width="9.44140625" customWidth="1"/>
    <col min="3" max="3" width="8.88671875" customWidth="1"/>
  </cols>
  <sheetData>
    <row r="1" spans="1:3" x14ac:dyDescent="0.25">
      <c r="A1" s="24"/>
      <c r="B1" s="25" t="s">
        <v>166</v>
      </c>
      <c r="C1" s="26"/>
    </row>
    <row r="2" spans="1:3" x14ac:dyDescent="0.25">
      <c r="A2" s="25" t="s">
        <v>10</v>
      </c>
      <c r="B2" s="24" t="s">
        <v>164</v>
      </c>
      <c r="C2" s="27" t="s">
        <v>165</v>
      </c>
    </row>
    <row r="3" spans="1:3" x14ac:dyDescent="0.25">
      <c r="A3" s="28" t="s">
        <v>167</v>
      </c>
      <c r="B3" s="29"/>
      <c r="C3" s="30"/>
    </row>
    <row r="4" spans="1:3" x14ac:dyDescent="0.25">
      <c r="A4" s="31">
        <v>45698</v>
      </c>
      <c r="B4" s="32">
        <v>18</v>
      </c>
      <c r="C4" s="33">
        <v>1.5555555555555556</v>
      </c>
    </row>
    <row r="5" spans="1:3" x14ac:dyDescent="0.25">
      <c r="A5" s="31">
        <v>45697</v>
      </c>
      <c r="B5" s="32">
        <v>19</v>
      </c>
      <c r="C5" s="33">
        <v>2</v>
      </c>
    </row>
    <row r="6" spans="1:3" x14ac:dyDescent="0.25">
      <c r="A6" s="31">
        <v>45696</v>
      </c>
      <c r="B6" s="32">
        <v>20</v>
      </c>
      <c r="C6" s="33">
        <v>2.15</v>
      </c>
    </row>
    <row r="7" spans="1:3" x14ac:dyDescent="0.25">
      <c r="A7" s="31">
        <v>45695</v>
      </c>
      <c r="B7" s="32">
        <v>21</v>
      </c>
      <c r="C7" s="33">
        <v>1.8571428571428572</v>
      </c>
    </row>
    <row r="8" spans="1:3" x14ac:dyDescent="0.25">
      <c r="A8" s="31">
        <v>45694</v>
      </c>
      <c r="B8" s="32">
        <v>11</v>
      </c>
      <c r="C8" s="33">
        <v>1.9090909090909092</v>
      </c>
    </row>
    <row r="9" spans="1:3" x14ac:dyDescent="0.25">
      <c r="A9" s="31">
        <v>45693</v>
      </c>
      <c r="B9" s="32">
        <v>6</v>
      </c>
      <c r="C9" s="33">
        <v>2</v>
      </c>
    </row>
    <row r="10" spans="1:3" x14ac:dyDescent="0.25">
      <c r="A10" s="31">
        <v>45692</v>
      </c>
      <c r="B10" s="32">
        <v>2</v>
      </c>
      <c r="C10" s="33">
        <v>2.5</v>
      </c>
    </row>
    <row r="11" spans="1:3" x14ac:dyDescent="0.25">
      <c r="A11" s="34" t="s">
        <v>168</v>
      </c>
      <c r="B11" s="35">
        <v>97</v>
      </c>
      <c r="C11" s="36">
        <v>1.9175257731958764</v>
      </c>
    </row>
    <row r="12" spans="1:3" x14ac:dyDescent="0.25">
      <c r="C12" s="23"/>
    </row>
    <row r="13" spans="1:3" x14ac:dyDescent="0.25">
      <c r="C13" s="23"/>
    </row>
    <row r="14" spans="1:3" x14ac:dyDescent="0.25">
      <c r="C14" s="23"/>
    </row>
    <row r="15" spans="1:3" x14ac:dyDescent="0.25">
      <c r="C15" s="23"/>
    </row>
    <row r="16" spans="1:3" x14ac:dyDescent="0.25">
      <c r="C16" s="23"/>
    </row>
    <row r="17" spans="3:3" x14ac:dyDescent="0.25">
      <c r="C17" s="23"/>
    </row>
    <row r="18" spans="3:3" x14ac:dyDescent="0.25">
      <c r="C18" s="23"/>
    </row>
    <row r="19" spans="3:3" x14ac:dyDescent="0.25">
      <c r="C19" s="23"/>
    </row>
    <row r="20" spans="3:3" x14ac:dyDescent="0.25">
      <c r="C20" s="23"/>
    </row>
    <row r="21" spans="3:3" x14ac:dyDescent="0.25">
      <c r="C21" s="23"/>
    </row>
    <row r="22" spans="3:3" x14ac:dyDescent="0.25">
      <c r="C22" s="23"/>
    </row>
    <row r="23" spans="3:3" x14ac:dyDescent="0.25">
      <c r="C23" s="23"/>
    </row>
    <row r="24" spans="3:3" x14ac:dyDescent="0.25">
      <c r="C24" s="23"/>
    </row>
    <row r="25" spans="3:3" x14ac:dyDescent="0.25">
      <c r="C25" s="23"/>
    </row>
    <row r="26" spans="3:3" x14ac:dyDescent="0.25">
      <c r="C26" s="23"/>
    </row>
    <row r="27" spans="3:3" x14ac:dyDescent="0.25">
      <c r="C27" s="23"/>
    </row>
    <row r="28" spans="3:3" x14ac:dyDescent="0.25">
      <c r="C28" s="23"/>
    </row>
    <row r="29" spans="3:3" x14ac:dyDescent="0.25">
      <c r="C29" s="23"/>
    </row>
    <row r="30" spans="3:3" x14ac:dyDescent="0.25">
      <c r="C30" s="23"/>
    </row>
    <row r="31" spans="3:3" x14ac:dyDescent="0.25">
      <c r="C31" s="23"/>
    </row>
    <row r="32" spans="3:3" x14ac:dyDescent="0.25">
      <c r="C32" s="23"/>
    </row>
    <row r="33" spans="3:3" x14ac:dyDescent="0.25">
      <c r="C33" s="23"/>
    </row>
    <row r="34" spans="3:3" x14ac:dyDescent="0.25">
      <c r="C34" s="23"/>
    </row>
    <row r="35" spans="3:3" x14ac:dyDescent="0.25">
      <c r="C35" s="23"/>
    </row>
    <row r="36" spans="3:3" x14ac:dyDescent="0.25">
      <c r="C36" s="23"/>
    </row>
    <row r="37" spans="3:3" x14ac:dyDescent="0.25">
      <c r="C37" s="23"/>
    </row>
    <row r="38" spans="3:3" x14ac:dyDescent="0.25">
      <c r="C38" s="23"/>
    </row>
    <row r="39" spans="3:3" x14ac:dyDescent="0.25">
      <c r="C39" s="23"/>
    </row>
    <row r="40" spans="3:3" x14ac:dyDescent="0.25">
      <c r="C40" s="23"/>
    </row>
    <row r="41" spans="3:3" x14ac:dyDescent="0.25">
      <c r="C41" s="23"/>
    </row>
    <row r="42" spans="3:3" x14ac:dyDescent="0.25">
      <c r="C42" s="23"/>
    </row>
    <row r="43" spans="3:3" x14ac:dyDescent="0.25">
      <c r="C43" s="23"/>
    </row>
    <row r="44" spans="3:3" x14ac:dyDescent="0.25">
      <c r="C44" s="23"/>
    </row>
    <row r="45" spans="3:3" x14ac:dyDescent="0.25">
      <c r="C45" s="23"/>
    </row>
    <row r="46" spans="3:3" x14ac:dyDescent="0.25">
      <c r="C46" s="23"/>
    </row>
    <row r="47" spans="3:3" x14ac:dyDescent="0.25">
      <c r="C47" s="23"/>
    </row>
    <row r="48" spans="3:3" x14ac:dyDescent="0.25">
      <c r="C48" s="23"/>
    </row>
    <row r="49" spans="3:3" x14ac:dyDescent="0.25">
      <c r="C49" s="23"/>
    </row>
    <row r="50" spans="3:3" x14ac:dyDescent="0.25">
      <c r="C50" s="23"/>
    </row>
    <row r="51" spans="3:3" x14ac:dyDescent="0.25">
      <c r="C51" s="23"/>
    </row>
    <row r="52" spans="3:3" x14ac:dyDescent="0.25">
      <c r="C52" s="23"/>
    </row>
    <row r="53" spans="3:3" x14ac:dyDescent="0.25">
      <c r="C53" s="23"/>
    </row>
    <row r="54" spans="3:3" x14ac:dyDescent="0.25">
      <c r="C54" s="23"/>
    </row>
    <row r="55" spans="3:3" x14ac:dyDescent="0.25">
      <c r="C55" s="23"/>
    </row>
    <row r="56" spans="3:3" x14ac:dyDescent="0.25">
      <c r="C56" s="23"/>
    </row>
    <row r="57" spans="3:3" x14ac:dyDescent="0.25">
      <c r="C57" s="23"/>
    </row>
    <row r="58" spans="3:3" x14ac:dyDescent="0.25">
      <c r="C58" s="23"/>
    </row>
    <row r="59" spans="3:3" x14ac:dyDescent="0.25">
      <c r="C59" s="23"/>
    </row>
    <row r="60" spans="3:3" x14ac:dyDescent="0.25">
      <c r="C60" s="23"/>
    </row>
    <row r="61" spans="3:3" x14ac:dyDescent="0.25">
      <c r="C61" s="23"/>
    </row>
    <row r="62" spans="3:3" x14ac:dyDescent="0.25">
      <c r="C62" s="23"/>
    </row>
    <row r="63" spans="3:3" x14ac:dyDescent="0.25">
      <c r="C63" s="23"/>
    </row>
    <row r="64" spans="3:3" x14ac:dyDescent="0.25">
      <c r="C64" s="23"/>
    </row>
    <row r="65" spans="3:3" x14ac:dyDescent="0.25">
      <c r="C65" s="23"/>
    </row>
    <row r="66" spans="3:3" x14ac:dyDescent="0.25">
      <c r="C66" s="23"/>
    </row>
    <row r="67" spans="3:3" x14ac:dyDescent="0.25">
      <c r="C67" s="23"/>
    </row>
    <row r="68" spans="3:3" x14ac:dyDescent="0.25">
      <c r="C68" s="23"/>
    </row>
    <row r="69" spans="3:3" x14ac:dyDescent="0.25">
      <c r="C69" s="23"/>
    </row>
    <row r="70" spans="3:3" x14ac:dyDescent="0.25">
      <c r="C70" s="23"/>
    </row>
    <row r="71" spans="3:3" x14ac:dyDescent="0.25">
      <c r="C71" s="23"/>
    </row>
    <row r="72" spans="3:3" x14ac:dyDescent="0.25">
      <c r="C72" s="23"/>
    </row>
    <row r="73" spans="3:3" x14ac:dyDescent="0.25">
      <c r="C73" s="23"/>
    </row>
    <row r="74" spans="3:3" x14ac:dyDescent="0.25">
      <c r="C74" s="23"/>
    </row>
    <row r="75" spans="3:3" x14ac:dyDescent="0.25">
      <c r="C75" s="23"/>
    </row>
    <row r="76" spans="3:3" x14ac:dyDescent="0.25">
      <c r="C76" s="23"/>
    </row>
    <row r="77" spans="3:3" x14ac:dyDescent="0.25">
      <c r="C77" s="23"/>
    </row>
    <row r="78" spans="3:3" x14ac:dyDescent="0.25">
      <c r="C78" s="23"/>
    </row>
    <row r="79" spans="3:3" x14ac:dyDescent="0.25">
      <c r="C79" s="23"/>
    </row>
    <row r="80" spans="3:3" x14ac:dyDescent="0.25">
      <c r="C80" s="23"/>
    </row>
    <row r="81" spans="3:3" x14ac:dyDescent="0.25">
      <c r="C81" s="23"/>
    </row>
    <row r="82" spans="3:3" x14ac:dyDescent="0.25">
      <c r="C82" s="23"/>
    </row>
    <row r="83" spans="3:3" x14ac:dyDescent="0.25">
      <c r="C83" s="23"/>
    </row>
    <row r="84" spans="3:3" x14ac:dyDescent="0.25">
      <c r="C84" s="23"/>
    </row>
    <row r="85" spans="3:3" x14ac:dyDescent="0.25">
      <c r="C85" s="23"/>
    </row>
    <row r="86" spans="3:3" x14ac:dyDescent="0.25">
      <c r="C86" s="23"/>
    </row>
    <row r="87" spans="3:3" x14ac:dyDescent="0.25">
      <c r="C87" s="23"/>
    </row>
    <row r="88" spans="3:3" x14ac:dyDescent="0.25">
      <c r="C88" s="23"/>
    </row>
    <row r="89" spans="3:3" x14ac:dyDescent="0.25">
      <c r="C89" s="23"/>
    </row>
    <row r="90" spans="3:3" x14ac:dyDescent="0.25">
      <c r="C90" s="23"/>
    </row>
    <row r="91" spans="3:3" x14ac:dyDescent="0.25">
      <c r="C91" s="23"/>
    </row>
    <row r="92" spans="3:3" x14ac:dyDescent="0.25">
      <c r="C92" s="23"/>
    </row>
    <row r="93" spans="3:3" x14ac:dyDescent="0.25">
      <c r="C93" s="23"/>
    </row>
    <row r="94" spans="3:3" x14ac:dyDescent="0.25">
      <c r="C94" s="23"/>
    </row>
    <row r="95" spans="3:3" x14ac:dyDescent="0.25">
      <c r="C95" s="23"/>
    </row>
    <row r="96" spans="3:3" x14ac:dyDescent="0.25">
      <c r="C96" s="23"/>
    </row>
    <row r="97" spans="3:3" x14ac:dyDescent="0.25">
      <c r="C97" s="23"/>
    </row>
    <row r="98" spans="3:3" x14ac:dyDescent="0.25">
      <c r="C98" s="23"/>
    </row>
    <row r="99" spans="3:3" x14ac:dyDescent="0.25">
      <c r="C99" s="23"/>
    </row>
    <row r="100" spans="3:3" x14ac:dyDescent="0.25">
      <c r="C100" s="23"/>
    </row>
    <row r="101" spans="3:3" x14ac:dyDescent="0.25">
      <c r="C101" s="23"/>
    </row>
    <row r="102" spans="3:3" x14ac:dyDescent="0.25">
      <c r="C102" s="23"/>
    </row>
    <row r="103" spans="3:3" x14ac:dyDescent="0.25">
      <c r="C103" s="23"/>
    </row>
    <row r="104" spans="3:3" x14ac:dyDescent="0.25">
      <c r="C104" s="23"/>
    </row>
    <row r="105" spans="3:3" x14ac:dyDescent="0.25">
      <c r="C105" s="23"/>
    </row>
    <row r="106" spans="3:3" x14ac:dyDescent="0.25">
      <c r="C106" s="23"/>
    </row>
    <row r="107" spans="3:3" x14ac:dyDescent="0.25">
      <c r="C107" s="23"/>
    </row>
    <row r="108" spans="3:3" x14ac:dyDescent="0.25">
      <c r="C108" s="23"/>
    </row>
    <row r="109" spans="3:3" x14ac:dyDescent="0.25">
      <c r="C109" s="23"/>
    </row>
    <row r="110" spans="3:3" x14ac:dyDescent="0.25">
      <c r="C110" s="23"/>
    </row>
    <row r="111" spans="3:3" x14ac:dyDescent="0.25">
      <c r="C111" s="23"/>
    </row>
    <row r="112" spans="3:3" x14ac:dyDescent="0.25">
      <c r="C112" s="23"/>
    </row>
    <row r="113" spans="3:3" x14ac:dyDescent="0.25">
      <c r="C113" s="23"/>
    </row>
    <row r="114" spans="3:3" x14ac:dyDescent="0.25">
      <c r="C114" s="23"/>
    </row>
    <row r="115" spans="3:3" x14ac:dyDescent="0.25">
      <c r="C115" s="23"/>
    </row>
    <row r="116" spans="3:3" x14ac:dyDescent="0.25">
      <c r="C116" s="23"/>
    </row>
    <row r="117" spans="3:3" x14ac:dyDescent="0.25">
      <c r="C117" s="23"/>
    </row>
    <row r="118" spans="3:3" x14ac:dyDescent="0.25">
      <c r="C118" s="23"/>
    </row>
    <row r="119" spans="3:3" x14ac:dyDescent="0.25">
      <c r="C119" s="23"/>
    </row>
    <row r="120" spans="3:3" x14ac:dyDescent="0.25">
      <c r="C120" s="23"/>
    </row>
    <row r="121" spans="3:3" x14ac:dyDescent="0.25">
      <c r="C121" s="23"/>
    </row>
    <row r="122" spans="3:3" x14ac:dyDescent="0.25">
      <c r="C122" s="23"/>
    </row>
    <row r="123" spans="3:3" x14ac:dyDescent="0.25">
      <c r="C123" s="23"/>
    </row>
    <row r="124" spans="3:3" x14ac:dyDescent="0.25">
      <c r="C124" s="23"/>
    </row>
    <row r="125" spans="3:3" x14ac:dyDescent="0.25">
      <c r="C125" s="23"/>
    </row>
    <row r="126" spans="3:3" x14ac:dyDescent="0.25">
      <c r="C126" s="23"/>
    </row>
    <row r="127" spans="3:3" x14ac:dyDescent="0.25">
      <c r="C127" s="23"/>
    </row>
    <row r="128" spans="3:3" x14ac:dyDescent="0.25">
      <c r="C128" s="23"/>
    </row>
    <row r="129" spans="3:3" x14ac:dyDescent="0.25">
      <c r="C129" s="23"/>
    </row>
    <row r="130" spans="3:3" x14ac:dyDescent="0.25">
      <c r="C130" s="23"/>
    </row>
    <row r="131" spans="3:3" x14ac:dyDescent="0.25">
      <c r="C131" s="23"/>
    </row>
    <row r="132" spans="3:3" x14ac:dyDescent="0.25">
      <c r="C132" s="23"/>
    </row>
    <row r="133" spans="3:3" x14ac:dyDescent="0.25">
      <c r="C133" s="23"/>
    </row>
    <row r="134" spans="3:3" x14ac:dyDescent="0.25">
      <c r="C134" s="23"/>
    </row>
    <row r="135" spans="3:3" x14ac:dyDescent="0.25">
      <c r="C135" s="23"/>
    </row>
    <row r="136" spans="3:3" x14ac:dyDescent="0.25">
      <c r="C136" s="23"/>
    </row>
    <row r="137" spans="3:3" x14ac:dyDescent="0.25">
      <c r="C137" s="23"/>
    </row>
    <row r="138" spans="3:3" x14ac:dyDescent="0.25">
      <c r="C138" s="23"/>
    </row>
    <row r="139" spans="3:3" x14ac:dyDescent="0.25">
      <c r="C139" s="23"/>
    </row>
    <row r="140" spans="3:3" x14ac:dyDescent="0.25">
      <c r="C140" s="23"/>
    </row>
    <row r="141" spans="3:3" x14ac:dyDescent="0.25">
      <c r="C141" s="23"/>
    </row>
    <row r="142" spans="3:3" x14ac:dyDescent="0.25">
      <c r="C142" s="23"/>
    </row>
    <row r="143" spans="3:3" x14ac:dyDescent="0.25">
      <c r="C143" s="23"/>
    </row>
    <row r="144" spans="3:3" x14ac:dyDescent="0.25">
      <c r="C144" s="23"/>
    </row>
    <row r="145" spans="3:3" x14ac:dyDescent="0.25">
      <c r="C145" s="23"/>
    </row>
    <row r="146" spans="3:3" x14ac:dyDescent="0.25">
      <c r="C146" s="23"/>
    </row>
    <row r="147" spans="3:3" x14ac:dyDescent="0.25">
      <c r="C147" s="23"/>
    </row>
    <row r="148" spans="3:3" x14ac:dyDescent="0.25">
      <c r="C148" s="23"/>
    </row>
    <row r="149" spans="3:3" x14ac:dyDescent="0.25">
      <c r="C149" s="23"/>
    </row>
    <row r="150" spans="3:3" x14ac:dyDescent="0.25">
      <c r="C150" s="23"/>
    </row>
    <row r="151" spans="3:3" x14ac:dyDescent="0.25">
      <c r="C151" s="23"/>
    </row>
    <row r="152" spans="3:3" x14ac:dyDescent="0.25">
      <c r="C152" s="23"/>
    </row>
    <row r="153" spans="3:3" x14ac:dyDescent="0.25">
      <c r="C153" s="23"/>
    </row>
    <row r="154" spans="3:3" x14ac:dyDescent="0.25">
      <c r="C154" s="23"/>
    </row>
    <row r="155" spans="3:3" x14ac:dyDescent="0.25">
      <c r="C155" s="23"/>
    </row>
    <row r="156" spans="3:3" x14ac:dyDescent="0.25">
      <c r="C156" s="23"/>
    </row>
    <row r="157" spans="3:3" x14ac:dyDescent="0.25">
      <c r="C157" s="23"/>
    </row>
    <row r="158" spans="3:3" x14ac:dyDescent="0.25">
      <c r="C158" s="23"/>
    </row>
    <row r="159" spans="3:3" x14ac:dyDescent="0.25">
      <c r="C159" s="23"/>
    </row>
    <row r="160" spans="3:3" x14ac:dyDescent="0.25">
      <c r="C160" s="23"/>
    </row>
    <row r="161" spans="3:3" x14ac:dyDescent="0.25">
      <c r="C161" s="23"/>
    </row>
    <row r="162" spans="3:3" x14ac:dyDescent="0.25">
      <c r="C162" s="23"/>
    </row>
    <row r="163" spans="3:3" x14ac:dyDescent="0.25">
      <c r="C163" s="23"/>
    </row>
    <row r="164" spans="3:3" x14ac:dyDescent="0.25">
      <c r="C164" s="23"/>
    </row>
    <row r="165" spans="3:3" x14ac:dyDescent="0.25">
      <c r="C165" s="23"/>
    </row>
    <row r="166" spans="3:3" x14ac:dyDescent="0.25">
      <c r="C166" s="23"/>
    </row>
    <row r="167" spans="3:3" x14ac:dyDescent="0.25">
      <c r="C167" s="23"/>
    </row>
    <row r="168" spans="3:3" x14ac:dyDescent="0.25">
      <c r="C168" s="23"/>
    </row>
    <row r="169" spans="3:3" x14ac:dyDescent="0.25">
      <c r="C169" s="23"/>
    </row>
    <row r="170" spans="3:3" x14ac:dyDescent="0.25">
      <c r="C170" s="23"/>
    </row>
    <row r="171" spans="3:3" x14ac:dyDescent="0.25">
      <c r="C171" s="23"/>
    </row>
    <row r="172" spans="3:3" x14ac:dyDescent="0.25">
      <c r="C172" s="23"/>
    </row>
    <row r="173" spans="3:3" x14ac:dyDescent="0.25">
      <c r="C173" s="23"/>
    </row>
    <row r="174" spans="3:3" x14ac:dyDescent="0.25">
      <c r="C174" s="23"/>
    </row>
    <row r="175" spans="3:3" x14ac:dyDescent="0.25">
      <c r="C175" s="23"/>
    </row>
    <row r="176" spans="3:3" x14ac:dyDescent="0.25">
      <c r="C176" s="23"/>
    </row>
    <row r="177" spans="3:3" x14ac:dyDescent="0.25">
      <c r="C177" s="23"/>
    </row>
    <row r="178" spans="3:3" x14ac:dyDescent="0.25">
      <c r="C178" s="23"/>
    </row>
    <row r="179" spans="3:3" x14ac:dyDescent="0.25">
      <c r="C179" s="23"/>
    </row>
    <row r="180" spans="3:3" x14ac:dyDescent="0.25">
      <c r="C180" s="23"/>
    </row>
    <row r="181" spans="3:3" x14ac:dyDescent="0.25">
      <c r="C181" s="23"/>
    </row>
    <row r="182" spans="3:3" x14ac:dyDescent="0.25">
      <c r="C182" s="23"/>
    </row>
    <row r="183" spans="3:3" x14ac:dyDescent="0.25">
      <c r="C183" s="23"/>
    </row>
    <row r="184" spans="3:3" x14ac:dyDescent="0.25">
      <c r="C184" s="23"/>
    </row>
    <row r="185" spans="3:3" x14ac:dyDescent="0.25">
      <c r="C185" s="23"/>
    </row>
    <row r="186" spans="3:3" x14ac:dyDescent="0.25">
      <c r="C186" s="23"/>
    </row>
    <row r="187" spans="3:3" x14ac:dyDescent="0.25">
      <c r="C187" s="23"/>
    </row>
    <row r="188" spans="3:3" x14ac:dyDescent="0.25">
      <c r="C188" s="23"/>
    </row>
    <row r="189" spans="3:3" x14ac:dyDescent="0.25">
      <c r="C189" s="23"/>
    </row>
    <row r="190" spans="3:3" x14ac:dyDescent="0.25">
      <c r="C190" s="23"/>
    </row>
    <row r="191" spans="3:3" x14ac:dyDescent="0.25">
      <c r="C191" s="23"/>
    </row>
    <row r="192" spans="3:3" x14ac:dyDescent="0.25">
      <c r="C192" s="23"/>
    </row>
    <row r="193" spans="3:3" x14ac:dyDescent="0.25">
      <c r="C193" s="23"/>
    </row>
    <row r="194" spans="3:3" x14ac:dyDescent="0.25">
      <c r="C194" s="23"/>
    </row>
    <row r="195" spans="3:3" x14ac:dyDescent="0.25">
      <c r="C195" s="23"/>
    </row>
    <row r="196" spans="3:3" x14ac:dyDescent="0.25">
      <c r="C196" s="23"/>
    </row>
    <row r="197" spans="3:3" x14ac:dyDescent="0.25">
      <c r="C197" s="23"/>
    </row>
    <row r="198" spans="3:3" x14ac:dyDescent="0.25">
      <c r="C198" s="23"/>
    </row>
    <row r="199" spans="3:3" x14ac:dyDescent="0.25">
      <c r="C199" s="23"/>
    </row>
    <row r="200" spans="3:3" x14ac:dyDescent="0.25">
      <c r="C200" s="23"/>
    </row>
    <row r="201" spans="3:3" x14ac:dyDescent="0.25">
      <c r="C201" s="23"/>
    </row>
    <row r="202" spans="3:3" x14ac:dyDescent="0.25">
      <c r="C202" s="23"/>
    </row>
    <row r="203" spans="3:3" x14ac:dyDescent="0.25">
      <c r="C203" s="23"/>
    </row>
    <row r="204" spans="3:3" x14ac:dyDescent="0.25">
      <c r="C204" s="23"/>
    </row>
    <row r="205" spans="3:3" x14ac:dyDescent="0.25">
      <c r="C205" s="23"/>
    </row>
    <row r="206" spans="3:3" x14ac:dyDescent="0.25">
      <c r="C206" s="23"/>
    </row>
    <row r="207" spans="3:3" x14ac:dyDescent="0.25">
      <c r="C207" s="23"/>
    </row>
    <row r="208" spans="3:3" x14ac:dyDescent="0.25">
      <c r="C208" s="23"/>
    </row>
    <row r="209" spans="3:3" x14ac:dyDescent="0.25">
      <c r="C209" s="23"/>
    </row>
    <row r="210" spans="3:3" x14ac:dyDescent="0.25">
      <c r="C210" s="23"/>
    </row>
    <row r="211" spans="3:3" x14ac:dyDescent="0.25">
      <c r="C211" s="23"/>
    </row>
    <row r="212" spans="3:3" x14ac:dyDescent="0.25">
      <c r="C212" s="23"/>
    </row>
    <row r="213" spans="3:3" x14ac:dyDescent="0.25">
      <c r="C213" s="23"/>
    </row>
    <row r="214" spans="3:3" x14ac:dyDescent="0.25">
      <c r="C214" s="23"/>
    </row>
    <row r="215" spans="3:3" x14ac:dyDescent="0.25">
      <c r="C215" s="23"/>
    </row>
    <row r="216" spans="3:3" x14ac:dyDescent="0.25">
      <c r="C216" s="23"/>
    </row>
    <row r="217" spans="3:3" x14ac:dyDescent="0.25">
      <c r="C217" s="23"/>
    </row>
    <row r="218" spans="3:3" x14ac:dyDescent="0.25">
      <c r="C218" s="23"/>
    </row>
    <row r="219" spans="3:3" x14ac:dyDescent="0.25">
      <c r="C219" s="23"/>
    </row>
    <row r="220" spans="3:3" x14ac:dyDescent="0.25">
      <c r="C220" s="23"/>
    </row>
    <row r="221" spans="3:3" x14ac:dyDescent="0.25">
      <c r="C221" s="23"/>
    </row>
    <row r="222" spans="3:3" x14ac:dyDescent="0.25">
      <c r="C222" s="23"/>
    </row>
    <row r="223" spans="3:3" x14ac:dyDescent="0.25">
      <c r="C223" s="23"/>
    </row>
    <row r="224" spans="3:3" x14ac:dyDescent="0.25">
      <c r="C224" s="23"/>
    </row>
    <row r="225" spans="3:3" x14ac:dyDescent="0.25">
      <c r="C225" s="23"/>
    </row>
    <row r="226" spans="3:3" x14ac:dyDescent="0.25">
      <c r="C226" s="23"/>
    </row>
    <row r="227" spans="3:3" x14ac:dyDescent="0.25">
      <c r="C227" s="23"/>
    </row>
    <row r="228" spans="3:3" x14ac:dyDescent="0.25">
      <c r="C228" s="23"/>
    </row>
    <row r="229" spans="3:3" x14ac:dyDescent="0.25">
      <c r="C229" s="23"/>
    </row>
    <row r="230" spans="3:3" x14ac:dyDescent="0.25">
      <c r="C230" s="23"/>
    </row>
    <row r="231" spans="3:3" x14ac:dyDescent="0.25">
      <c r="C231" s="23"/>
    </row>
    <row r="232" spans="3:3" x14ac:dyDescent="0.25">
      <c r="C232" s="23"/>
    </row>
    <row r="233" spans="3:3" x14ac:dyDescent="0.25">
      <c r="C233" s="23"/>
    </row>
    <row r="234" spans="3:3" x14ac:dyDescent="0.25">
      <c r="C234" s="23"/>
    </row>
    <row r="235" spans="3:3" x14ac:dyDescent="0.25">
      <c r="C235" s="23"/>
    </row>
    <row r="236" spans="3:3" x14ac:dyDescent="0.25">
      <c r="C236" s="23"/>
    </row>
    <row r="237" spans="3:3" x14ac:dyDescent="0.25">
      <c r="C237" s="23"/>
    </row>
    <row r="238" spans="3:3" x14ac:dyDescent="0.25">
      <c r="C238" s="23"/>
    </row>
    <row r="239" spans="3:3" x14ac:dyDescent="0.25">
      <c r="C239" s="23"/>
    </row>
    <row r="240" spans="3:3" x14ac:dyDescent="0.25">
      <c r="C240" s="23"/>
    </row>
    <row r="241" spans="3:3" x14ac:dyDescent="0.25">
      <c r="C241" s="23"/>
    </row>
    <row r="242" spans="3:3" x14ac:dyDescent="0.25">
      <c r="C242" s="23"/>
    </row>
    <row r="243" spans="3:3" x14ac:dyDescent="0.25">
      <c r="C243" s="23"/>
    </row>
    <row r="244" spans="3:3" x14ac:dyDescent="0.25">
      <c r="C244" s="23"/>
    </row>
    <row r="245" spans="3:3" x14ac:dyDescent="0.25">
      <c r="C245" s="23"/>
    </row>
    <row r="246" spans="3:3" x14ac:dyDescent="0.25">
      <c r="C246" s="23"/>
    </row>
    <row r="247" spans="3:3" x14ac:dyDescent="0.25">
      <c r="C247" s="23"/>
    </row>
    <row r="248" spans="3:3" x14ac:dyDescent="0.25">
      <c r="C248" s="23"/>
    </row>
    <row r="249" spans="3:3" x14ac:dyDescent="0.25">
      <c r="C249" s="23"/>
    </row>
    <row r="250" spans="3:3" x14ac:dyDescent="0.25">
      <c r="C250" s="23"/>
    </row>
    <row r="251" spans="3:3" x14ac:dyDescent="0.25">
      <c r="C251" s="23"/>
    </row>
    <row r="252" spans="3:3" x14ac:dyDescent="0.25">
      <c r="C252" s="23"/>
    </row>
    <row r="253" spans="3:3" x14ac:dyDescent="0.25">
      <c r="C253" s="23"/>
    </row>
    <row r="254" spans="3:3" x14ac:dyDescent="0.25">
      <c r="C254" s="23"/>
    </row>
    <row r="255" spans="3:3" x14ac:dyDescent="0.25">
      <c r="C255" s="23"/>
    </row>
    <row r="256" spans="3:3" x14ac:dyDescent="0.25">
      <c r="C256" s="23"/>
    </row>
    <row r="257" spans="3:3" x14ac:dyDescent="0.25">
      <c r="C257" s="23"/>
    </row>
    <row r="258" spans="3:3" x14ac:dyDescent="0.25">
      <c r="C258" s="23"/>
    </row>
    <row r="259" spans="3:3" x14ac:dyDescent="0.25">
      <c r="C259" s="23"/>
    </row>
    <row r="260" spans="3:3" x14ac:dyDescent="0.25">
      <c r="C260" s="23"/>
    </row>
    <row r="261" spans="3:3" x14ac:dyDescent="0.25">
      <c r="C261" s="23"/>
    </row>
    <row r="262" spans="3:3" x14ac:dyDescent="0.25">
      <c r="C262" s="23"/>
    </row>
    <row r="263" spans="3:3" x14ac:dyDescent="0.25">
      <c r="C263" s="23"/>
    </row>
    <row r="264" spans="3:3" x14ac:dyDescent="0.25">
      <c r="C264" s="23"/>
    </row>
    <row r="265" spans="3:3" x14ac:dyDescent="0.25">
      <c r="C265" s="23"/>
    </row>
    <row r="266" spans="3:3" x14ac:dyDescent="0.25">
      <c r="C266" s="23"/>
    </row>
    <row r="267" spans="3:3" x14ac:dyDescent="0.25">
      <c r="C267" s="23"/>
    </row>
    <row r="268" spans="3:3" x14ac:dyDescent="0.25">
      <c r="C268" s="23"/>
    </row>
    <row r="269" spans="3:3" x14ac:dyDescent="0.25">
      <c r="C269" s="23"/>
    </row>
    <row r="270" spans="3:3" x14ac:dyDescent="0.25">
      <c r="C270" s="23"/>
    </row>
    <row r="271" spans="3:3" x14ac:dyDescent="0.25">
      <c r="C271" s="23"/>
    </row>
    <row r="272" spans="3:3" x14ac:dyDescent="0.25">
      <c r="C272" s="23"/>
    </row>
    <row r="273" spans="3:3" x14ac:dyDescent="0.25">
      <c r="C273" s="23"/>
    </row>
    <row r="274" spans="3:3" x14ac:dyDescent="0.25">
      <c r="C274" s="23"/>
    </row>
    <row r="275" spans="3:3" x14ac:dyDescent="0.25">
      <c r="C275" s="23"/>
    </row>
    <row r="276" spans="3:3" x14ac:dyDescent="0.25">
      <c r="C276" s="23"/>
    </row>
    <row r="277" spans="3:3" x14ac:dyDescent="0.25">
      <c r="C277" s="23"/>
    </row>
    <row r="278" spans="3:3" x14ac:dyDescent="0.25">
      <c r="C278" s="23"/>
    </row>
    <row r="279" spans="3:3" x14ac:dyDescent="0.25">
      <c r="C279" s="23"/>
    </row>
    <row r="280" spans="3:3" x14ac:dyDescent="0.25">
      <c r="C280" s="23"/>
    </row>
    <row r="281" spans="3:3" x14ac:dyDescent="0.25">
      <c r="C281" s="23"/>
    </row>
    <row r="282" spans="3:3" x14ac:dyDescent="0.25">
      <c r="C282" s="23"/>
    </row>
    <row r="283" spans="3:3" x14ac:dyDescent="0.25">
      <c r="C283" s="23"/>
    </row>
    <row r="284" spans="3:3" x14ac:dyDescent="0.25">
      <c r="C284" s="23"/>
    </row>
    <row r="285" spans="3:3" x14ac:dyDescent="0.25">
      <c r="C285" s="23"/>
    </row>
    <row r="286" spans="3:3" x14ac:dyDescent="0.25">
      <c r="C286" s="23"/>
    </row>
    <row r="287" spans="3:3" x14ac:dyDescent="0.25">
      <c r="C287" s="23"/>
    </row>
    <row r="288" spans="3:3" x14ac:dyDescent="0.25">
      <c r="C288" s="23"/>
    </row>
    <row r="289" spans="3:3" x14ac:dyDescent="0.25">
      <c r="C289" s="23"/>
    </row>
    <row r="290" spans="3:3" x14ac:dyDescent="0.25">
      <c r="C290" s="23"/>
    </row>
    <row r="291" spans="3:3" x14ac:dyDescent="0.25">
      <c r="C291" s="23"/>
    </row>
    <row r="292" spans="3:3" x14ac:dyDescent="0.25">
      <c r="C292" s="23"/>
    </row>
    <row r="293" spans="3:3" x14ac:dyDescent="0.25">
      <c r="C293" s="23"/>
    </row>
    <row r="294" spans="3:3" x14ac:dyDescent="0.25">
      <c r="C294" s="23"/>
    </row>
    <row r="295" spans="3:3" x14ac:dyDescent="0.25">
      <c r="C295" s="23"/>
    </row>
    <row r="296" spans="3:3" x14ac:dyDescent="0.25">
      <c r="C296" s="23"/>
    </row>
    <row r="297" spans="3:3" x14ac:dyDescent="0.25">
      <c r="C297" s="23"/>
    </row>
    <row r="298" spans="3:3" x14ac:dyDescent="0.25">
      <c r="C298" s="23"/>
    </row>
    <row r="299" spans="3:3" x14ac:dyDescent="0.25">
      <c r="C299" s="23"/>
    </row>
    <row r="300" spans="3:3" x14ac:dyDescent="0.25">
      <c r="C300" s="23"/>
    </row>
    <row r="301" spans="3:3" x14ac:dyDescent="0.25">
      <c r="C301" s="23"/>
    </row>
    <row r="302" spans="3:3" x14ac:dyDescent="0.25">
      <c r="C302" s="23"/>
    </row>
    <row r="303" spans="3:3" x14ac:dyDescent="0.25">
      <c r="C303" s="23"/>
    </row>
    <row r="304" spans="3:3" x14ac:dyDescent="0.25">
      <c r="C304" s="23"/>
    </row>
    <row r="305" spans="3:3" x14ac:dyDescent="0.25">
      <c r="C305" s="23"/>
    </row>
    <row r="306" spans="3:3" x14ac:dyDescent="0.25">
      <c r="C306" s="23"/>
    </row>
    <row r="307" spans="3:3" x14ac:dyDescent="0.25">
      <c r="C307" s="23"/>
    </row>
    <row r="308" spans="3:3" x14ac:dyDescent="0.25">
      <c r="C308" s="23"/>
    </row>
    <row r="309" spans="3:3" x14ac:dyDescent="0.25">
      <c r="C309" s="23"/>
    </row>
    <row r="310" spans="3:3" x14ac:dyDescent="0.25">
      <c r="C310" s="23"/>
    </row>
    <row r="311" spans="3:3" x14ac:dyDescent="0.25">
      <c r="C311" s="23"/>
    </row>
    <row r="312" spans="3:3" x14ac:dyDescent="0.25">
      <c r="C312" s="23"/>
    </row>
    <row r="313" spans="3:3" x14ac:dyDescent="0.25">
      <c r="C313" s="23"/>
    </row>
    <row r="314" spans="3:3" x14ac:dyDescent="0.25">
      <c r="C314" s="23"/>
    </row>
    <row r="315" spans="3:3" x14ac:dyDescent="0.25">
      <c r="C315" s="23"/>
    </row>
    <row r="316" spans="3:3" x14ac:dyDescent="0.25">
      <c r="C316" s="23"/>
    </row>
    <row r="317" spans="3:3" x14ac:dyDescent="0.25">
      <c r="C317" s="23"/>
    </row>
    <row r="318" spans="3:3" x14ac:dyDescent="0.25">
      <c r="C318" s="23"/>
    </row>
    <row r="319" spans="3:3" x14ac:dyDescent="0.25">
      <c r="C319" s="23"/>
    </row>
    <row r="320" spans="3:3" x14ac:dyDescent="0.25">
      <c r="C320" s="23"/>
    </row>
    <row r="321" spans="3:3" x14ac:dyDescent="0.25">
      <c r="C321" s="23"/>
    </row>
    <row r="322" spans="3:3" x14ac:dyDescent="0.25">
      <c r="C322" s="23"/>
    </row>
    <row r="323" spans="3:3" x14ac:dyDescent="0.25">
      <c r="C323" s="23"/>
    </row>
    <row r="324" spans="3:3" x14ac:dyDescent="0.25">
      <c r="C324" s="23"/>
    </row>
    <row r="325" spans="3:3" x14ac:dyDescent="0.25">
      <c r="C325" s="23"/>
    </row>
    <row r="326" spans="3:3" x14ac:dyDescent="0.25">
      <c r="C326" s="23"/>
    </row>
    <row r="327" spans="3:3" x14ac:dyDescent="0.25">
      <c r="C327" s="23"/>
    </row>
    <row r="328" spans="3:3" x14ac:dyDescent="0.25">
      <c r="C328" s="23"/>
    </row>
    <row r="329" spans="3:3" x14ac:dyDescent="0.25">
      <c r="C329" s="23"/>
    </row>
    <row r="330" spans="3:3" x14ac:dyDescent="0.25">
      <c r="C330" s="23"/>
    </row>
    <row r="331" spans="3:3" x14ac:dyDescent="0.25">
      <c r="C331" s="23"/>
    </row>
    <row r="332" spans="3:3" x14ac:dyDescent="0.25">
      <c r="C332" s="23"/>
    </row>
    <row r="333" spans="3:3" x14ac:dyDescent="0.25">
      <c r="C333" s="23"/>
    </row>
    <row r="334" spans="3:3" x14ac:dyDescent="0.25">
      <c r="C334" s="23"/>
    </row>
    <row r="335" spans="3:3" x14ac:dyDescent="0.25">
      <c r="C335" s="23"/>
    </row>
    <row r="336" spans="3:3" x14ac:dyDescent="0.25">
      <c r="C336" s="23"/>
    </row>
    <row r="337" spans="3:3" x14ac:dyDescent="0.25">
      <c r="C337" s="23"/>
    </row>
    <row r="338" spans="3:3" x14ac:dyDescent="0.25">
      <c r="C338" s="23"/>
    </row>
    <row r="339" spans="3:3" x14ac:dyDescent="0.25">
      <c r="C339" s="23"/>
    </row>
    <row r="340" spans="3:3" x14ac:dyDescent="0.25">
      <c r="C340" s="23"/>
    </row>
    <row r="341" spans="3:3" x14ac:dyDescent="0.25">
      <c r="C341" s="23"/>
    </row>
    <row r="342" spans="3:3" x14ac:dyDescent="0.25">
      <c r="C342" s="23"/>
    </row>
    <row r="343" spans="3:3" x14ac:dyDescent="0.25">
      <c r="C343" s="23"/>
    </row>
    <row r="344" spans="3:3" x14ac:dyDescent="0.25">
      <c r="C344" s="23"/>
    </row>
    <row r="345" spans="3:3" x14ac:dyDescent="0.25">
      <c r="C345" s="23"/>
    </row>
    <row r="346" spans="3:3" x14ac:dyDescent="0.25">
      <c r="C346" s="23"/>
    </row>
    <row r="347" spans="3:3" x14ac:dyDescent="0.25">
      <c r="C347" s="23"/>
    </row>
    <row r="348" spans="3:3" x14ac:dyDescent="0.25">
      <c r="C348" s="23"/>
    </row>
    <row r="349" spans="3:3" x14ac:dyDescent="0.25">
      <c r="C349" s="23"/>
    </row>
    <row r="350" spans="3:3" x14ac:dyDescent="0.25">
      <c r="C350" s="23"/>
    </row>
    <row r="351" spans="3:3" x14ac:dyDescent="0.25">
      <c r="C351" s="23"/>
    </row>
    <row r="352" spans="3:3" x14ac:dyDescent="0.25">
      <c r="C352" s="23"/>
    </row>
    <row r="353" spans="3:3" x14ac:dyDescent="0.25">
      <c r="C353" s="23"/>
    </row>
    <row r="354" spans="3:3" x14ac:dyDescent="0.25">
      <c r="C354" s="23"/>
    </row>
    <row r="355" spans="3:3" x14ac:dyDescent="0.25">
      <c r="C355" s="23"/>
    </row>
    <row r="356" spans="3:3" x14ac:dyDescent="0.25">
      <c r="C356" s="23"/>
    </row>
    <row r="357" spans="3:3" x14ac:dyDescent="0.25">
      <c r="C357" s="23"/>
    </row>
    <row r="358" spans="3:3" x14ac:dyDescent="0.25">
      <c r="C358" s="23"/>
    </row>
    <row r="359" spans="3:3" x14ac:dyDescent="0.25">
      <c r="C359" s="23"/>
    </row>
    <row r="360" spans="3:3" x14ac:dyDescent="0.25">
      <c r="C360" s="23"/>
    </row>
    <row r="361" spans="3:3" x14ac:dyDescent="0.25">
      <c r="C361" s="23"/>
    </row>
    <row r="362" spans="3:3" x14ac:dyDescent="0.25">
      <c r="C362" s="23"/>
    </row>
    <row r="363" spans="3:3" x14ac:dyDescent="0.25">
      <c r="C363" s="23"/>
    </row>
    <row r="364" spans="3:3" x14ac:dyDescent="0.25">
      <c r="C364" s="23"/>
    </row>
    <row r="365" spans="3:3" x14ac:dyDescent="0.25">
      <c r="C365" s="23"/>
    </row>
    <row r="366" spans="3:3" x14ac:dyDescent="0.25">
      <c r="C366" s="23"/>
    </row>
    <row r="367" spans="3:3" x14ac:dyDescent="0.25">
      <c r="C367" s="23"/>
    </row>
    <row r="368" spans="3:3" x14ac:dyDescent="0.25">
      <c r="C368" s="23"/>
    </row>
    <row r="369" spans="3:3" x14ac:dyDescent="0.25">
      <c r="C369" s="23"/>
    </row>
    <row r="370" spans="3:3" x14ac:dyDescent="0.25">
      <c r="C370" s="23"/>
    </row>
    <row r="371" spans="3:3" x14ac:dyDescent="0.25">
      <c r="C371" s="23"/>
    </row>
    <row r="372" spans="3:3" x14ac:dyDescent="0.25">
      <c r="C372" s="23"/>
    </row>
    <row r="373" spans="3:3" x14ac:dyDescent="0.25">
      <c r="C373" s="23"/>
    </row>
    <row r="374" spans="3:3" x14ac:dyDescent="0.25">
      <c r="C374" s="23"/>
    </row>
    <row r="375" spans="3:3" x14ac:dyDescent="0.25">
      <c r="C375" s="23"/>
    </row>
    <row r="376" spans="3:3" x14ac:dyDescent="0.25">
      <c r="C376" s="23"/>
    </row>
    <row r="377" spans="3:3" x14ac:dyDescent="0.25">
      <c r="C377" s="23"/>
    </row>
    <row r="378" spans="3:3" x14ac:dyDescent="0.25">
      <c r="C378" s="23"/>
    </row>
    <row r="379" spans="3:3" x14ac:dyDescent="0.25">
      <c r="C379" s="23"/>
    </row>
    <row r="380" spans="3:3" x14ac:dyDescent="0.25">
      <c r="C380" s="23"/>
    </row>
    <row r="381" spans="3:3" x14ac:dyDescent="0.25">
      <c r="C381" s="23"/>
    </row>
    <row r="382" spans="3:3" x14ac:dyDescent="0.25">
      <c r="C382" s="23"/>
    </row>
    <row r="383" spans="3:3" x14ac:dyDescent="0.25">
      <c r="C383" s="23"/>
    </row>
    <row r="384" spans="3:3" x14ac:dyDescent="0.25">
      <c r="C384" s="23"/>
    </row>
    <row r="385" spans="3:3" x14ac:dyDescent="0.25">
      <c r="C385" s="23"/>
    </row>
    <row r="386" spans="3:3" x14ac:dyDescent="0.25">
      <c r="C386" s="23"/>
    </row>
    <row r="387" spans="3:3" x14ac:dyDescent="0.25">
      <c r="C387" s="23"/>
    </row>
    <row r="388" spans="3:3" x14ac:dyDescent="0.25">
      <c r="C388" s="23"/>
    </row>
    <row r="389" spans="3:3" x14ac:dyDescent="0.25">
      <c r="C389" s="23"/>
    </row>
    <row r="390" spans="3:3" x14ac:dyDescent="0.25">
      <c r="C390" s="23"/>
    </row>
    <row r="391" spans="3:3" x14ac:dyDescent="0.25">
      <c r="C391" s="23"/>
    </row>
    <row r="392" spans="3:3" x14ac:dyDescent="0.25">
      <c r="C392" s="23"/>
    </row>
    <row r="393" spans="3:3" x14ac:dyDescent="0.25">
      <c r="C393" s="23"/>
    </row>
    <row r="394" spans="3:3" x14ac:dyDescent="0.25">
      <c r="C394" s="23"/>
    </row>
    <row r="395" spans="3:3" x14ac:dyDescent="0.25">
      <c r="C395" s="23"/>
    </row>
    <row r="396" spans="3:3" x14ac:dyDescent="0.25">
      <c r="C396" s="23"/>
    </row>
    <row r="397" spans="3:3" x14ac:dyDescent="0.25">
      <c r="C397" s="23"/>
    </row>
    <row r="398" spans="3:3" x14ac:dyDescent="0.25">
      <c r="C398" s="23"/>
    </row>
    <row r="399" spans="3:3" x14ac:dyDescent="0.25">
      <c r="C399" s="23"/>
    </row>
    <row r="400" spans="3:3" x14ac:dyDescent="0.25">
      <c r="C400" s="23"/>
    </row>
    <row r="401" spans="3:3" x14ac:dyDescent="0.25">
      <c r="C401" s="23"/>
    </row>
    <row r="402" spans="3:3" x14ac:dyDescent="0.25">
      <c r="C402" s="23"/>
    </row>
    <row r="403" spans="3:3" x14ac:dyDescent="0.25">
      <c r="C403" s="23"/>
    </row>
    <row r="404" spans="3:3" x14ac:dyDescent="0.25">
      <c r="C404" s="23"/>
    </row>
    <row r="405" spans="3:3" x14ac:dyDescent="0.25">
      <c r="C405" s="23"/>
    </row>
    <row r="406" spans="3:3" x14ac:dyDescent="0.25">
      <c r="C406" s="23"/>
    </row>
    <row r="407" spans="3:3" x14ac:dyDescent="0.25">
      <c r="C407" s="23"/>
    </row>
    <row r="408" spans="3:3" x14ac:dyDescent="0.25">
      <c r="C408" s="23"/>
    </row>
    <row r="409" spans="3:3" x14ac:dyDescent="0.25">
      <c r="C409" s="23"/>
    </row>
    <row r="410" spans="3:3" x14ac:dyDescent="0.25">
      <c r="C410" s="23"/>
    </row>
    <row r="411" spans="3:3" x14ac:dyDescent="0.25">
      <c r="C411" s="23"/>
    </row>
    <row r="412" spans="3:3" x14ac:dyDescent="0.25">
      <c r="C412" s="23"/>
    </row>
    <row r="413" spans="3:3" x14ac:dyDescent="0.25">
      <c r="C413" s="23"/>
    </row>
    <row r="414" spans="3:3" x14ac:dyDescent="0.25">
      <c r="C414" s="23"/>
    </row>
    <row r="415" spans="3:3" x14ac:dyDescent="0.25">
      <c r="C415" s="23"/>
    </row>
    <row r="416" spans="3:3" x14ac:dyDescent="0.25">
      <c r="C416" s="23"/>
    </row>
    <row r="417" spans="3:3" x14ac:dyDescent="0.25">
      <c r="C417" s="23"/>
    </row>
    <row r="418" spans="3:3" x14ac:dyDescent="0.25">
      <c r="C418" s="23"/>
    </row>
    <row r="419" spans="3:3" x14ac:dyDescent="0.25">
      <c r="C419" s="23"/>
    </row>
    <row r="420" spans="3:3" x14ac:dyDescent="0.25">
      <c r="C420" s="23"/>
    </row>
    <row r="421" spans="3:3" x14ac:dyDescent="0.25">
      <c r="C421" s="23"/>
    </row>
    <row r="422" spans="3:3" x14ac:dyDescent="0.25">
      <c r="C422" s="23"/>
    </row>
    <row r="423" spans="3:3" x14ac:dyDescent="0.25">
      <c r="C423" s="23"/>
    </row>
    <row r="424" spans="3:3" x14ac:dyDescent="0.25">
      <c r="C424" s="23"/>
    </row>
    <row r="425" spans="3:3" x14ac:dyDescent="0.25">
      <c r="C425" s="23"/>
    </row>
    <row r="426" spans="3:3" x14ac:dyDescent="0.25">
      <c r="C426" s="23"/>
    </row>
    <row r="427" spans="3:3" x14ac:dyDescent="0.25">
      <c r="C427" s="23"/>
    </row>
    <row r="428" spans="3:3" x14ac:dyDescent="0.25">
      <c r="C428" s="23"/>
    </row>
    <row r="429" spans="3:3" x14ac:dyDescent="0.25">
      <c r="C429" s="23"/>
    </row>
    <row r="430" spans="3:3" x14ac:dyDescent="0.25">
      <c r="C430" s="23"/>
    </row>
    <row r="431" spans="3:3" x14ac:dyDescent="0.25">
      <c r="C431" s="23"/>
    </row>
    <row r="432" spans="3:3" x14ac:dyDescent="0.25">
      <c r="C432" s="23"/>
    </row>
    <row r="433" spans="3:3" x14ac:dyDescent="0.25">
      <c r="C433" s="23"/>
    </row>
    <row r="434" spans="3:3" x14ac:dyDescent="0.25">
      <c r="C434" s="23"/>
    </row>
    <row r="435" spans="3:3" x14ac:dyDescent="0.25">
      <c r="C435" s="23"/>
    </row>
    <row r="436" spans="3:3" x14ac:dyDescent="0.25">
      <c r="C436" s="23"/>
    </row>
    <row r="437" spans="3:3" x14ac:dyDescent="0.25">
      <c r="C437" s="23"/>
    </row>
    <row r="438" spans="3:3" x14ac:dyDescent="0.25">
      <c r="C438" s="23"/>
    </row>
    <row r="439" spans="3:3" x14ac:dyDescent="0.25">
      <c r="C439" s="23"/>
    </row>
    <row r="440" spans="3:3" x14ac:dyDescent="0.25">
      <c r="C440" s="23"/>
    </row>
    <row r="441" spans="3:3" x14ac:dyDescent="0.25">
      <c r="C441" s="23"/>
    </row>
    <row r="442" spans="3:3" x14ac:dyDescent="0.25">
      <c r="C442" s="23"/>
    </row>
    <row r="443" spans="3:3" x14ac:dyDescent="0.25">
      <c r="C443" s="23"/>
    </row>
    <row r="444" spans="3:3" x14ac:dyDescent="0.25">
      <c r="C444" s="23"/>
    </row>
    <row r="445" spans="3:3" x14ac:dyDescent="0.25">
      <c r="C445" s="23"/>
    </row>
    <row r="446" spans="3:3" x14ac:dyDescent="0.25">
      <c r="C446" s="23"/>
    </row>
    <row r="447" spans="3:3" x14ac:dyDescent="0.25">
      <c r="C447" s="23"/>
    </row>
    <row r="448" spans="3:3" x14ac:dyDescent="0.25">
      <c r="C448" s="23"/>
    </row>
    <row r="449" spans="3:3" x14ac:dyDescent="0.25">
      <c r="C449" s="23"/>
    </row>
    <row r="450" spans="3:3" x14ac:dyDescent="0.25">
      <c r="C450" s="23"/>
    </row>
    <row r="451" spans="3:3" x14ac:dyDescent="0.25">
      <c r="C451" s="23"/>
    </row>
    <row r="452" spans="3:3" x14ac:dyDescent="0.25">
      <c r="C452" s="23"/>
    </row>
    <row r="453" spans="3:3" x14ac:dyDescent="0.25">
      <c r="C453" s="23"/>
    </row>
    <row r="454" spans="3:3" x14ac:dyDescent="0.25">
      <c r="C454" s="23"/>
    </row>
    <row r="455" spans="3:3" x14ac:dyDescent="0.25">
      <c r="C455" s="23"/>
    </row>
    <row r="456" spans="3:3" x14ac:dyDescent="0.25">
      <c r="C456" s="23"/>
    </row>
    <row r="457" spans="3:3" x14ac:dyDescent="0.25">
      <c r="C457" s="23"/>
    </row>
    <row r="458" spans="3:3" x14ac:dyDescent="0.25">
      <c r="C458" s="23"/>
    </row>
    <row r="459" spans="3:3" x14ac:dyDescent="0.25">
      <c r="C459" s="23"/>
    </row>
    <row r="460" spans="3:3" x14ac:dyDescent="0.25">
      <c r="C460" s="23"/>
    </row>
    <row r="461" spans="3:3" x14ac:dyDescent="0.25">
      <c r="C461" s="23"/>
    </row>
    <row r="462" spans="3:3" x14ac:dyDescent="0.25">
      <c r="C462" s="23"/>
    </row>
    <row r="463" spans="3:3" x14ac:dyDescent="0.25">
      <c r="C463" s="23"/>
    </row>
    <row r="464" spans="3:3" x14ac:dyDescent="0.25">
      <c r="C464" s="23"/>
    </row>
    <row r="465" spans="3:3" x14ac:dyDescent="0.25">
      <c r="C465" s="23"/>
    </row>
    <row r="466" spans="3:3" x14ac:dyDescent="0.25">
      <c r="C466" s="23"/>
    </row>
    <row r="467" spans="3:3" x14ac:dyDescent="0.25">
      <c r="C467" s="23"/>
    </row>
    <row r="468" spans="3:3" x14ac:dyDescent="0.25">
      <c r="C468" s="23"/>
    </row>
    <row r="469" spans="3:3" x14ac:dyDescent="0.25">
      <c r="C469" s="23"/>
    </row>
    <row r="470" spans="3:3" x14ac:dyDescent="0.25">
      <c r="C470" s="23"/>
    </row>
    <row r="471" spans="3:3" x14ac:dyDescent="0.25">
      <c r="C471" s="23"/>
    </row>
    <row r="472" spans="3:3" x14ac:dyDescent="0.25">
      <c r="C472" s="23"/>
    </row>
    <row r="473" spans="3:3" x14ac:dyDescent="0.25">
      <c r="C473" s="23"/>
    </row>
    <row r="474" spans="3:3" x14ac:dyDescent="0.25">
      <c r="C474" s="23"/>
    </row>
    <row r="475" spans="3:3" x14ac:dyDescent="0.25">
      <c r="C475" s="23"/>
    </row>
    <row r="476" spans="3:3" x14ac:dyDescent="0.25">
      <c r="C476" s="23"/>
    </row>
    <row r="477" spans="3:3" x14ac:dyDescent="0.25">
      <c r="C477" s="23"/>
    </row>
    <row r="478" spans="3:3" x14ac:dyDescent="0.25">
      <c r="C478" s="23"/>
    </row>
    <row r="479" spans="3:3" x14ac:dyDescent="0.25">
      <c r="C479" s="23"/>
    </row>
    <row r="480" spans="3:3" x14ac:dyDescent="0.25">
      <c r="C480" s="23"/>
    </row>
    <row r="481" spans="3:3" x14ac:dyDescent="0.25">
      <c r="C481" s="23"/>
    </row>
    <row r="482" spans="3:3" x14ac:dyDescent="0.25">
      <c r="C482" s="23"/>
    </row>
    <row r="483" spans="3:3" x14ac:dyDescent="0.25">
      <c r="C483" s="23"/>
    </row>
    <row r="484" spans="3:3" x14ac:dyDescent="0.25">
      <c r="C484" s="23"/>
    </row>
    <row r="485" spans="3:3" x14ac:dyDescent="0.25">
      <c r="C485" s="23"/>
    </row>
    <row r="486" spans="3:3" x14ac:dyDescent="0.25">
      <c r="C486" s="23"/>
    </row>
    <row r="487" spans="3:3" x14ac:dyDescent="0.25">
      <c r="C487" s="23"/>
    </row>
    <row r="488" spans="3:3" x14ac:dyDescent="0.25">
      <c r="C488" s="23"/>
    </row>
    <row r="489" spans="3:3" x14ac:dyDescent="0.25">
      <c r="C489" s="23"/>
    </row>
    <row r="490" spans="3:3" x14ac:dyDescent="0.25">
      <c r="C490" s="23"/>
    </row>
    <row r="491" spans="3:3" x14ac:dyDescent="0.25">
      <c r="C491" s="23"/>
    </row>
    <row r="492" spans="3:3" x14ac:dyDescent="0.25">
      <c r="C492" s="23"/>
    </row>
    <row r="493" spans="3:3" x14ac:dyDescent="0.25">
      <c r="C493" s="23"/>
    </row>
    <row r="494" spans="3:3" x14ac:dyDescent="0.25">
      <c r="C494" s="23"/>
    </row>
    <row r="495" spans="3:3" x14ac:dyDescent="0.25">
      <c r="C495" s="23"/>
    </row>
    <row r="496" spans="3:3" x14ac:dyDescent="0.25">
      <c r="C496" s="23"/>
    </row>
    <row r="497" spans="3:3" x14ac:dyDescent="0.25">
      <c r="C497" s="23"/>
    </row>
    <row r="498" spans="3:3" x14ac:dyDescent="0.25">
      <c r="C498" s="23"/>
    </row>
    <row r="499" spans="3:3" x14ac:dyDescent="0.25">
      <c r="C499" s="23"/>
    </row>
    <row r="500" spans="3:3" x14ac:dyDescent="0.25">
      <c r="C500" s="23"/>
    </row>
    <row r="501" spans="3:3" x14ac:dyDescent="0.25">
      <c r="C501" s="23"/>
    </row>
    <row r="502" spans="3:3" x14ac:dyDescent="0.25">
      <c r="C502" s="23"/>
    </row>
    <row r="503" spans="3:3" x14ac:dyDescent="0.25">
      <c r="C503" s="23"/>
    </row>
    <row r="504" spans="3:3" x14ac:dyDescent="0.25">
      <c r="C504" s="23"/>
    </row>
    <row r="505" spans="3:3" x14ac:dyDescent="0.25">
      <c r="C505" s="23"/>
    </row>
    <row r="506" spans="3:3" x14ac:dyDescent="0.25">
      <c r="C506" s="23"/>
    </row>
    <row r="507" spans="3:3" x14ac:dyDescent="0.25">
      <c r="C507" s="23"/>
    </row>
    <row r="508" spans="3:3" x14ac:dyDescent="0.25">
      <c r="C508" s="23"/>
    </row>
    <row r="509" spans="3:3" x14ac:dyDescent="0.25">
      <c r="C509" s="23"/>
    </row>
    <row r="510" spans="3:3" x14ac:dyDescent="0.25">
      <c r="C510" s="23"/>
    </row>
    <row r="511" spans="3:3" x14ac:dyDescent="0.25">
      <c r="C511" s="23"/>
    </row>
    <row r="512" spans="3:3" x14ac:dyDescent="0.25">
      <c r="C512" s="23"/>
    </row>
    <row r="513" spans="3:3" x14ac:dyDescent="0.25">
      <c r="C513" s="23"/>
    </row>
    <row r="514" spans="3:3" x14ac:dyDescent="0.25">
      <c r="C514" s="23"/>
    </row>
    <row r="515" spans="3:3" x14ac:dyDescent="0.25">
      <c r="C515" s="23"/>
    </row>
    <row r="516" spans="3:3" x14ac:dyDescent="0.25">
      <c r="C516" s="23"/>
    </row>
    <row r="517" spans="3:3" x14ac:dyDescent="0.25">
      <c r="C517" s="23"/>
    </row>
    <row r="518" spans="3:3" x14ac:dyDescent="0.25">
      <c r="C518" s="23"/>
    </row>
    <row r="519" spans="3:3" x14ac:dyDescent="0.25">
      <c r="C519" s="23"/>
    </row>
    <row r="520" spans="3:3" x14ac:dyDescent="0.25">
      <c r="C520" s="23"/>
    </row>
    <row r="521" spans="3:3" x14ac:dyDescent="0.25">
      <c r="C521" s="23"/>
    </row>
    <row r="522" spans="3:3" x14ac:dyDescent="0.25">
      <c r="C522" s="23"/>
    </row>
    <row r="523" spans="3:3" x14ac:dyDescent="0.25">
      <c r="C523" s="23"/>
    </row>
    <row r="524" spans="3:3" x14ac:dyDescent="0.25">
      <c r="C524" s="23"/>
    </row>
    <row r="525" spans="3:3" x14ac:dyDescent="0.25">
      <c r="C525" s="23"/>
    </row>
    <row r="526" spans="3:3" x14ac:dyDescent="0.25">
      <c r="C526" s="23"/>
    </row>
    <row r="527" spans="3:3" x14ac:dyDescent="0.25">
      <c r="C527" s="23"/>
    </row>
    <row r="528" spans="3:3" x14ac:dyDescent="0.25">
      <c r="C528" s="23"/>
    </row>
    <row r="529" spans="3:3" x14ac:dyDescent="0.25">
      <c r="C529" s="23"/>
    </row>
    <row r="530" spans="3:3" x14ac:dyDescent="0.25">
      <c r="C530" s="23"/>
    </row>
    <row r="531" spans="3:3" x14ac:dyDescent="0.25">
      <c r="C531" s="23"/>
    </row>
    <row r="532" spans="3:3" x14ac:dyDescent="0.25">
      <c r="C532" s="23"/>
    </row>
    <row r="533" spans="3:3" x14ac:dyDescent="0.25">
      <c r="C533" s="23"/>
    </row>
    <row r="534" spans="3:3" x14ac:dyDescent="0.25">
      <c r="C534" s="23"/>
    </row>
    <row r="535" spans="3:3" x14ac:dyDescent="0.25">
      <c r="C535" s="23"/>
    </row>
    <row r="536" spans="3:3" x14ac:dyDescent="0.25">
      <c r="C536" s="23"/>
    </row>
    <row r="537" spans="3:3" x14ac:dyDescent="0.25">
      <c r="C537" s="23"/>
    </row>
    <row r="538" spans="3:3" x14ac:dyDescent="0.25">
      <c r="C538" s="23"/>
    </row>
    <row r="539" spans="3:3" x14ac:dyDescent="0.25">
      <c r="C539" s="23"/>
    </row>
    <row r="540" spans="3:3" x14ac:dyDescent="0.25">
      <c r="C540" s="23"/>
    </row>
    <row r="541" spans="3:3" x14ac:dyDescent="0.25">
      <c r="C541" s="23"/>
    </row>
    <row r="542" spans="3:3" x14ac:dyDescent="0.25">
      <c r="C542" s="23"/>
    </row>
    <row r="543" spans="3:3" x14ac:dyDescent="0.25">
      <c r="C543" s="23"/>
    </row>
    <row r="544" spans="3:3" x14ac:dyDescent="0.25">
      <c r="C544" s="23"/>
    </row>
    <row r="545" spans="3:3" x14ac:dyDescent="0.25">
      <c r="C545" s="23"/>
    </row>
    <row r="546" spans="3:3" x14ac:dyDescent="0.25">
      <c r="C546" s="23"/>
    </row>
    <row r="547" spans="3:3" x14ac:dyDescent="0.25">
      <c r="C547" s="23"/>
    </row>
    <row r="548" spans="3:3" x14ac:dyDescent="0.25">
      <c r="C548" s="23"/>
    </row>
    <row r="549" spans="3:3" x14ac:dyDescent="0.25">
      <c r="C549" s="23"/>
    </row>
    <row r="550" spans="3:3" x14ac:dyDescent="0.25">
      <c r="C550" s="23"/>
    </row>
    <row r="551" spans="3:3" x14ac:dyDescent="0.25">
      <c r="C551" s="23"/>
    </row>
    <row r="552" spans="3:3" x14ac:dyDescent="0.25">
      <c r="C552" s="23"/>
    </row>
    <row r="553" spans="3:3" x14ac:dyDescent="0.25">
      <c r="C553" s="23"/>
    </row>
    <row r="554" spans="3:3" x14ac:dyDescent="0.25">
      <c r="C554" s="23"/>
    </row>
    <row r="555" spans="3:3" x14ac:dyDescent="0.25">
      <c r="C555" s="23"/>
    </row>
    <row r="556" spans="3:3" x14ac:dyDescent="0.25">
      <c r="C556" s="23"/>
    </row>
    <row r="557" spans="3:3" x14ac:dyDescent="0.25">
      <c r="C557" s="23"/>
    </row>
    <row r="558" spans="3:3" x14ac:dyDescent="0.25">
      <c r="C558" s="23"/>
    </row>
    <row r="559" spans="3:3" x14ac:dyDescent="0.25">
      <c r="C559" s="23"/>
    </row>
    <row r="560" spans="3:3" x14ac:dyDescent="0.25">
      <c r="C560" s="23"/>
    </row>
    <row r="561" spans="3:3" x14ac:dyDescent="0.25">
      <c r="C561" s="23"/>
    </row>
    <row r="562" spans="3:3" x14ac:dyDescent="0.25">
      <c r="C562" s="23"/>
    </row>
    <row r="563" spans="3:3" x14ac:dyDescent="0.25">
      <c r="C563" s="23"/>
    </row>
    <row r="564" spans="3:3" x14ac:dyDescent="0.25">
      <c r="C564" s="23"/>
    </row>
    <row r="565" spans="3:3" x14ac:dyDescent="0.25">
      <c r="C565" s="23"/>
    </row>
    <row r="566" spans="3:3" x14ac:dyDescent="0.25">
      <c r="C566" s="23"/>
    </row>
    <row r="567" spans="3:3" x14ac:dyDescent="0.25">
      <c r="C567" s="23"/>
    </row>
    <row r="568" spans="3:3" x14ac:dyDescent="0.25">
      <c r="C568" s="23"/>
    </row>
    <row r="569" spans="3:3" x14ac:dyDescent="0.25">
      <c r="C569" s="23"/>
    </row>
    <row r="570" spans="3:3" x14ac:dyDescent="0.25">
      <c r="C570" s="23"/>
    </row>
    <row r="571" spans="3:3" x14ac:dyDescent="0.25">
      <c r="C571" s="23"/>
    </row>
    <row r="572" spans="3:3" x14ac:dyDescent="0.25">
      <c r="C572" s="23"/>
    </row>
    <row r="573" spans="3:3" x14ac:dyDescent="0.25">
      <c r="C573" s="23"/>
    </row>
    <row r="574" spans="3:3" x14ac:dyDescent="0.25">
      <c r="C574" s="23"/>
    </row>
    <row r="575" spans="3:3" x14ac:dyDescent="0.25">
      <c r="C575" s="23"/>
    </row>
    <row r="576" spans="3:3" x14ac:dyDescent="0.25">
      <c r="C576" s="23"/>
    </row>
    <row r="577" spans="3:3" x14ac:dyDescent="0.25">
      <c r="C577" s="23"/>
    </row>
    <row r="578" spans="3:3" x14ac:dyDescent="0.25">
      <c r="C578" s="23"/>
    </row>
    <row r="579" spans="3:3" x14ac:dyDescent="0.25">
      <c r="C579" s="23"/>
    </row>
    <row r="580" spans="3:3" x14ac:dyDescent="0.25">
      <c r="C580" s="23"/>
    </row>
    <row r="581" spans="3:3" x14ac:dyDescent="0.25">
      <c r="C581" s="23"/>
    </row>
    <row r="582" spans="3:3" x14ac:dyDescent="0.25">
      <c r="C582" s="23"/>
    </row>
    <row r="583" spans="3:3" x14ac:dyDescent="0.25">
      <c r="C583" s="23"/>
    </row>
    <row r="584" spans="3:3" x14ac:dyDescent="0.25">
      <c r="C584" s="23"/>
    </row>
    <row r="585" spans="3:3" x14ac:dyDescent="0.25">
      <c r="C585" s="23"/>
    </row>
    <row r="586" spans="3:3" x14ac:dyDescent="0.25">
      <c r="C586" s="23"/>
    </row>
    <row r="587" spans="3:3" x14ac:dyDescent="0.25">
      <c r="C587" s="23"/>
    </row>
    <row r="588" spans="3:3" x14ac:dyDescent="0.25">
      <c r="C588" s="23"/>
    </row>
    <row r="589" spans="3:3" x14ac:dyDescent="0.25">
      <c r="C589" s="23"/>
    </row>
    <row r="590" spans="3:3" x14ac:dyDescent="0.25">
      <c r="C590" s="23"/>
    </row>
    <row r="591" spans="3:3" x14ac:dyDescent="0.25">
      <c r="C591" s="23"/>
    </row>
    <row r="592" spans="3:3" x14ac:dyDescent="0.25">
      <c r="C592" s="23"/>
    </row>
    <row r="593" spans="3:3" x14ac:dyDescent="0.25">
      <c r="C593" s="23"/>
    </row>
    <row r="594" spans="3:3" x14ac:dyDescent="0.25">
      <c r="C594" s="23"/>
    </row>
    <row r="595" spans="3:3" x14ac:dyDescent="0.25">
      <c r="C595" s="23"/>
    </row>
    <row r="596" spans="3:3" x14ac:dyDescent="0.25">
      <c r="C596" s="23"/>
    </row>
    <row r="597" spans="3:3" x14ac:dyDescent="0.25">
      <c r="C597" s="23"/>
    </row>
    <row r="598" spans="3:3" x14ac:dyDescent="0.25">
      <c r="C598" s="23"/>
    </row>
    <row r="599" spans="3:3" x14ac:dyDescent="0.25">
      <c r="C599" s="23"/>
    </row>
    <row r="600" spans="3:3" x14ac:dyDescent="0.25">
      <c r="C600" s="23"/>
    </row>
    <row r="601" spans="3:3" x14ac:dyDescent="0.25">
      <c r="C601" s="23"/>
    </row>
    <row r="602" spans="3:3" x14ac:dyDescent="0.25">
      <c r="C602" s="23"/>
    </row>
    <row r="603" spans="3:3" x14ac:dyDescent="0.25">
      <c r="C603" s="23"/>
    </row>
    <row r="604" spans="3:3" x14ac:dyDescent="0.25">
      <c r="C604" s="23"/>
    </row>
    <row r="605" spans="3:3" x14ac:dyDescent="0.25">
      <c r="C605" s="23"/>
    </row>
    <row r="606" spans="3:3" x14ac:dyDescent="0.25">
      <c r="C606" s="23"/>
    </row>
    <row r="607" spans="3:3" x14ac:dyDescent="0.25">
      <c r="C607" s="23"/>
    </row>
    <row r="608" spans="3:3" x14ac:dyDescent="0.25">
      <c r="C608" s="23"/>
    </row>
    <row r="609" spans="3:3" x14ac:dyDescent="0.25">
      <c r="C609" s="23"/>
    </row>
    <row r="610" spans="3:3" x14ac:dyDescent="0.25">
      <c r="C610" s="23"/>
    </row>
    <row r="611" spans="3:3" x14ac:dyDescent="0.25">
      <c r="C611" s="23"/>
    </row>
    <row r="612" spans="3:3" x14ac:dyDescent="0.25">
      <c r="C612" s="23"/>
    </row>
    <row r="613" spans="3:3" x14ac:dyDescent="0.25">
      <c r="C613" s="23"/>
    </row>
    <row r="614" spans="3:3" x14ac:dyDescent="0.25">
      <c r="C614" s="23"/>
    </row>
    <row r="615" spans="3:3" x14ac:dyDescent="0.25">
      <c r="C615" s="23"/>
    </row>
    <row r="616" spans="3:3" x14ac:dyDescent="0.25">
      <c r="C616" s="23"/>
    </row>
    <row r="617" spans="3:3" x14ac:dyDescent="0.25">
      <c r="C617" s="23"/>
    </row>
    <row r="618" spans="3:3" x14ac:dyDescent="0.25">
      <c r="C618" s="23"/>
    </row>
    <row r="619" spans="3:3" x14ac:dyDescent="0.25">
      <c r="C619" s="23"/>
    </row>
    <row r="620" spans="3:3" x14ac:dyDescent="0.25">
      <c r="C620" s="23"/>
    </row>
    <row r="621" spans="3:3" x14ac:dyDescent="0.25">
      <c r="C621" s="23"/>
    </row>
    <row r="622" spans="3:3" x14ac:dyDescent="0.25">
      <c r="C622" s="23"/>
    </row>
    <row r="623" spans="3:3" x14ac:dyDescent="0.25">
      <c r="C623" s="23"/>
    </row>
    <row r="624" spans="3:3" x14ac:dyDescent="0.25">
      <c r="C624" s="23"/>
    </row>
    <row r="625" spans="3:3" x14ac:dyDescent="0.25">
      <c r="C625" s="23"/>
    </row>
    <row r="626" spans="3:3" x14ac:dyDescent="0.25">
      <c r="C626" s="23"/>
    </row>
    <row r="627" spans="3:3" x14ac:dyDescent="0.25">
      <c r="C627" s="23"/>
    </row>
    <row r="628" spans="3:3" x14ac:dyDescent="0.25">
      <c r="C628" s="23"/>
    </row>
    <row r="629" spans="3:3" x14ac:dyDescent="0.25">
      <c r="C629" s="23"/>
    </row>
    <row r="630" spans="3:3" x14ac:dyDescent="0.25">
      <c r="C630" s="23"/>
    </row>
    <row r="631" spans="3:3" x14ac:dyDescent="0.25">
      <c r="C631" s="23"/>
    </row>
    <row r="632" spans="3:3" x14ac:dyDescent="0.25">
      <c r="C632" s="23"/>
    </row>
    <row r="633" spans="3:3" x14ac:dyDescent="0.25">
      <c r="C633" s="23"/>
    </row>
    <row r="634" spans="3:3" x14ac:dyDescent="0.25">
      <c r="C634" s="23"/>
    </row>
    <row r="635" spans="3:3" x14ac:dyDescent="0.25">
      <c r="C635" s="23"/>
    </row>
    <row r="636" spans="3:3" x14ac:dyDescent="0.25">
      <c r="C636" s="23"/>
    </row>
    <row r="637" spans="3:3" x14ac:dyDescent="0.25">
      <c r="C637" s="23"/>
    </row>
    <row r="638" spans="3:3" x14ac:dyDescent="0.25">
      <c r="C638" s="23"/>
    </row>
    <row r="639" spans="3:3" x14ac:dyDescent="0.25">
      <c r="C639" s="23"/>
    </row>
    <row r="640" spans="3:3" x14ac:dyDescent="0.25">
      <c r="C640" s="23"/>
    </row>
    <row r="641" spans="3:3" x14ac:dyDescent="0.25">
      <c r="C641" s="23"/>
    </row>
    <row r="642" spans="3:3" x14ac:dyDescent="0.25">
      <c r="C642" s="23"/>
    </row>
    <row r="643" spans="3:3" x14ac:dyDescent="0.25">
      <c r="C643" s="23"/>
    </row>
    <row r="644" spans="3:3" x14ac:dyDescent="0.25">
      <c r="C644" s="23"/>
    </row>
    <row r="645" spans="3:3" x14ac:dyDescent="0.25">
      <c r="C645" s="23"/>
    </row>
    <row r="646" spans="3:3" x14ac:dyDescent="0.25">
      <c r="C646" s="23"/>
    </row>
    <row r="647" spans="3:3" x14ac:dyDescent="0.25">
      <c r="C647" s="23"/>
    </row>
    <row r="648" spans="3:3" x14ac:dyDescent="0.25">
      <c r="C648" s="23"/>
    </row>
    <row r="649" spans="3:3" x14ac:dyDescent="0.25">
      <c r="C649" s="23"/>
    </row>
    <row r="650" spans="3:3" x14ac:dyDescent="0.25">
      <c r="C650" s="23"/>
    </row>
    <row r="651" spans="3:3" x14ac:dyDescent="0.25">
      <c r="C651" s="23"/>
    </row>
    <row r="652" spans="3:3" x14ac:dyDescent="0.25">
      <c r="C652" s="23"/>
    </row>
    <row r="653" spans="3:3" x14ac:dyDescent="0.25">
      <c r="C653" s="23"/>
    </row>
    <row r="654" spans="3:3" x14ac:dyDescent="0.25">
      <c r="C654" s="23"/>
    </row>
    <row r="655" spans="3:3" x14ac:dyDescent="0.25">
      <c r="C655" s="23"/>
    </row>
    <row r="656" spans="3:3" x14ac:dyDescent="0.25">
      <c r="C656" s="23"/>
    </row>
    <row r="657" spans="3:3" x14ac:dyDescent="0.25">
      <c r="C657" s="23"/>
    </row>
    <row r="658" spans="3:3" x14ac:dyDescent="0.25">
      <c r="C658" s="23"/>
    </row>
    <row r="659" spans="3:3" x14ac:dyDescent="0.25">
      <c r="C659" s="23"/>
    </row>
    <row r="660" spans="3:3" x14ac:dyDescent="0.25">
      <c r="C660" s="23"/>
    </row>
    <row r="661" spans="3:3" x14ac:dyDescent="0.25">
      <c r="C661" s="23"/>
    </row>
    <row r="662" spans="3:3" x14ac:dyDescent="0.25">
      <c r="C662" s="23"/>
    </row>
    <row r="663" spans="3:3" x14ac:dyDescent="0.25">
      <c r="C663" s="23"/>
    </row>
    <row r="664" spans="3:3" x14ac:dyDescent="0.25">
      <c r="C664" s="23"/>
    </row>
    <row r="665" spans="3:3" x14ac:dyDescent="0.25">
      <c r="C665" s="23"/>
    </row>
    <row r="666" spans="3:3" x14ac:dyDescent="0.25">
      <c r="C666" s="23"/>
    </row>
    <row r="667" spans="3:3" x14ac:dyDescent="0.25">
      <c r="C667" s="23"/>
    </row>
    <row r="668" spans="3:3" x14ac:dyDescent="0.25">
      <c r="C668" s="23"/>
    </row>
    <row r="669" spans="3:3" x14ac:dyDescent="0.25">
      <c r="C669" s="23"/>
    </row>
    <row r="670" spans="3:3" x14ac:dyDescent="0.25">
      <c r="C670" s="23"/>
    </row>
    <row r="671" spans="3:3" x14ac:dyDescent="0.25">
      <c r="C671" s="23"/>
    </row>
    <row r="672" spans="3:3" x14ac:dyDescent="0.25">
      <c r="C672" s="23"/>
    </row>
    <row r="673" spans="3:3" x14ac:dyDescent="0.25">
      <c r="C673" s="23"/>
    </row>
    <row r="674" spans="3:3" x14ac:dyDescent="0.25">
      <c r="C674" s="23"/>
    </row>
    <row r="675" spans="3:3" x14ac:dyDescent="0.25">
      <c r="C675" s="23"/>
    </row>
    <row r="676" spans="3:3" x14ac:dyDescent="0.25">
      <c r="C676" s="23"/>
    </row>
    <row r="677" spans="3:3" x14ac:dyDescent="0.25">
      <c r="C677" s="23"/>
    </row>
    <row r="678" spans="3:3" x14ac:dyDescent="0.25">
      <c r="C678" s="23"/>
    </row>
    <row r="679" spans="3:3" x14ac:dyDescent="0.25">
      <c r="C679" s="23"/>
    </row>
    <row r="680" spans="3:3" x14ac:dyDescent="0.25">
      <c r="C680" s="23"/>
    </row>
    <row r="681" spans="3:3" x14ac:dyDescent="0.25">
      <c r="C681" s="23"/>
    </row>
    <row r="682" spans="3:3" x14ac:dyDescent="0.25">
      <c r="C682" s="23"/>
    </row>
    <row r="683" spans="3:3" x14ac:dyDescent="0.25">
      <c r="C683" s="23"/>
    </row>
    <row r="684" spans="3:3" x14ac:dyDescent="0.25">
      <c r="C684" s="23"/>
    </row>
    <row r="685" spans="3:3" x14ac:dyDescent="0.25">
      <c r="C685" s="23"/>
    </row>
    <row r="686" spans="3:3" x14ac:dyDescent="0.25">
      <c r="C686" s="23"/>
    </row>
    <row r="687" spans="3:3" x14ac:dyDescent="0.25">
      <c r="C687" s="23"/>
    </row>
    <row r="688" spans="3:3" x14ac:dyDescent="0.25">
      <c r="C688" s="23"/>
    </row>
    <row r="689" spans="3:3" x14ac:dyDescent="0.25">
      <c r="C689" s="23"/>
    </row>
    <row r="690" spans="3:3" x14ac:dyDescent="0.25">
      <c r="C690" s="23"/>
    </row>
    <row r="691" spans="3:3" x14ac:dyDescent="0.25">
      <c r="C691" s="23"/>
    </row>
    <row r="692" spans="3:3" x14ac:dyDescent="0.25">
      <c r="C692" s="23"/>
    </row>
    <row r="693" spans="3:3" x14ac:dyDescent="0.25">
      <c r="C693" s="23"/>
    </row>
    <row r="694" spans="3:3" x14ac:dyDescent="0.25">
      <c r="C694" s="23"/>
    </row>
    <row r="695" spans="3:3" x14ac:dyDescent="0.25">
      <c r="C695" s="23"/>
    </row>
    <row r="696" spans="3:3" x14ac:dyDescent="0.25">
      <c r="C696" s="23"/>
    </row>
    <row r="697" spans="3:3" x14ac:dyDescent="0.25">
      <c r="C697" s="23"/>
    </row>
    <row r="698" spans="3:3" x14ac:dyDescent="0.25">
      <c r="C698" s="23"/>
    </row>
    <row r="699" spans="3:3" x14ac:dyDescent="0.25">
      <c r="C699" s="23"/>
    </row>
    <row r="700" spans="3:3" x14ac:dyDescent="0.25">
      <c r="C700" s="23"/>
    </row>
    <row r="701" spans="3:3" x14ac:dyDescent="0.25">
      <c r="C701" s="23"/>
    </row>
    <row r="702" spans="3:3" x14ac:dyDescent="0.25">
      <c r="C702" s="23"/>
    </row>
    <row r="703" spans="3:3" x14ac:dyDescent="0.25">
      <c r="C703" s="23"/>
    </row>
    <row r="704" spans="3:3" x14ac:dyDescent="0.25">
      <c r="C704" s="23"/>
    </row>
    <row r="705" spans="3:3" x14ac:dyDescent="0.25">
      <c r="C705" s="23"/>
    </row>
    <row r="706" spans="3:3" x14ac:dyDescent="0.25">
      <c r="C706" s="23"/>
    </row>
    <row r="707" spans="3:3" x14ac:dyDescent="0.25">
      <c r="C707" s="23"/>
    </row>
    <row r="708" spans="3:3" x14ac:dyDescent="0.25">
      <c r="C708" s="23"/>
    </row>
    <row r="709" spans="3:3" x14ac:dyDescent="0.25">
      <c r="C709" s="23"/>
    </row>
    <row r="710" spans="3:3" x14ac:dyDescent="0.25">
      <c r="C710" s="23"/>
    </row>
    <row r="711" spans="3:3" x14ac:dyDescent="0.25">
      <c r="C711" s="23"/>
    </row>
    <row r="712" spans="3:3" x14ac:dyDescent="0.25">
      <c r="C712" s="23"/>
    </row>
    <row r="713" spans="3:3" x14ac:dyDescent="0.25">
      <c r="C713" s="23"/>
    </row>
    <row r="714" spans="3:3" x14ac:dyDescent="0.25">
      <c r="C714" s="23"/>
    </row>
    <row r="715" spans="3:3" x14ac:dyDescent="0.25">
      <c r="C715" s="23"/>
    </row>
    <row r="716" spans="3:3" x14ac:dyDescent="0.25">
      <c r="C716" s="23"/>
    </row>
    <row r="717" spans="3:3" x14ac:dyDescent="0.25">
      <c r="C717" s="23"/>
    </row>
    <row r="718" spans="3:3" x14ac:dyDescent="0.25">
      <c r="C718" s="23"/>
    </row>
    <row r="719" spans="3:3" x14ac:dyDescent="0.25">
      <c r="C719" s="23"/>
    </row>
    <row r="720" spans="3:3" x14ac:dyDescent="0.25">
      <c r="C720" s="23"/>
    </row>
    <row r="721" spans="3:3" x14ac:dyDescent="0.25">
      <c r="C721" s="23"/>
    </row>
    <row r="722" spans="3:3" x14ac:dyDescent="0.25">
      <c r="C722" s="23"/>
    </row>
    <row r="723" spans="3:3" x14ac:dyDescent="0.25">
      <c r="C723" s="23"/>
    </row>
    <row r="724" spans="3:3" x14ac:dyDescent="0.25">
      <c r="C724" s="23"/>
    </row>
    <row r="725" spans="3:3" x14ac:dyDescent="0.25">
      <c r="C725" s="23"/>
    </row>
    <row r="726" spans="3:3" x14ac:dyDescent="0.25">
      <c r="C726" s="23"/>
    </row>
    <row r="727" spans="3:3" x14ac:dyDescent="0.25">
      <c r="C727" s="23"/>
    </row>
    <row r="728" spans="3:3" x14ac:dyDescent="0.25">
      <c r="C728" s="23"/>
    </row>
    <row r="729" spans="3:3" x14ac:dyDescent="0.25">
      <c r="C729" s="23"/>
    </row>
    <row r="730" spans="3:3" x14ac:dyDescent="0.25">
      <c r="C730" s="23"/>
    </row>
    <row r="731" spans="3:3" x14ac:dyDescent="0.25">
      <c r="C731" s="23"/>
    </row>
    <row r="732" spans="3:3" x14ac:dyDescent="0.25">
      <c r="C732" s="23"/>
    </row>
    <row r="733" spans="3:3" x14ac:dyDescent="0.25">
      <c r="C733" s="23"/>
    </row>
    <row r="734" spans="3:3" x14ac:dyDescent="0.25">
      <c r="C734" s="23"/>
    </row>
    <row r="735" spans="3:3" x14ac:dyDescent="0.25">
      <c r="C735" s="23"/>
    </row>
    <row r="736" spans="3:3" x14ac:dyDescent="0.25">
      <c r="C736" s="23"/>
    </row>
    <row r="737" spans="3:3" x14ac:dyDescent="0.25">
      <c r="C737" s="23"/>
    </row>
    <row r="738" spans="3:3" x14ac:dyDescent="0.25">
      <c r="C738" s="23"/>
    </row>
    <row r="739" spans="3:3" x14ac:dyDescent="0.25">
      <c r="C739" s="23"/>
    </row>
    <row r="740" spans="3:3" x14ac:dyDescent="0.25">
      <c r="C740" s="23"/>
    </row>
    <row r="741" spans="3:3" x14ac:dyDescent="0.25">
      <c r="C741" s="23"/>
    </row>
    <row r="742" spans="3:3" x14ac:dyDescent="0.25">
      <c r="C742" s="23"/>
    </row>
    <row r="743" spans="3:3" x14ac:dyDescent="0.25">
      <c r="C743" s="23"/>
    </row>
    <row r="744" spans="3:3" x14ac:dyDescent="0.25">
      <c r="C744" s="23"/>
    </row>
    <row r="745" spans="3:3" x14ac:dyDescent="0.25">
      <c r="C745" s="23"/>
    </row>
    <row r="746" spans="3:3" x14ac:dyDescent="0.25">
      <c r="C746" s="23"/>
    </row>
    <row r="747" spans="3:3" x14ac:dyDescent="0.25">
      <c r="C747" s="23"/>
    </row>
    <row r="748" spans="3:3" x14ac:dyDescent="0.25">
      <c r="C748" s="23"/>
    </row>
    <row r="749" spans="3:3" x14ac:dyDescent="0.25">
      <c r="C749" s="23"/>
    </row>
    <row r="750" spans="3:3" x14ac:dyDescent="0.25">
      <c r="C750" s="23"/>
    </row>
    <row r="751" spans="3:3" x14ac:dyDescent="0.25">
      <c r="C751" s="23"/>
    </row>
    <row r="752" spans="3:3" x14ac:dyDescent="0.25">
      <c r="C752" s="23"/>
    </row>
    <row r="753" spans="3:3" x14ac:dyDescent="0.25">
      <c r="C753" s="23"/>
    </row>
    <row r="754" spans="3:3" x14ac:dyDescent="0.25">
      <c r="C754" s="23"/>
    </row>
    <row r="755" spans="3:3" x14ac:dyDescent="0.25">
      <c r="C755" s="23"/>
    </row>
    <row r="756" spans="3:3" x14ac:dyDescent="0.25">
      <c r="C756" s="23"/>
    </row>
    <row r="757" spans="3:3" x14ac:dyDescent="0.25">
      <c r="C757" s="23"/>
    </row>
    <row r="758" spans="3:3" x14ac:dyDescent="0.25">
      <c r="C758" s="23"/>
    </row>
    <row r="759" spans="3:3" x14ac:dyDescent="0.25">
      <c r="C759" s="23"/>
    </row>
    <row r="760" spans="3:3" x14ac:dyDescent="0.25">
      <c r="C760" s="23"/>
    </row>
    <row r="761" spans="3:3" x14ac:dyDescent="0.25">
      <c r="C761" s="23"/>
    </row>
    <row r="762" spans="3:3" x14ac:dyDescent="0.25">
      <c r="C762" s="23"/>
    </row>
    <row r="763" spans="3:3" x14ac:dyDescent="0.25">
      <c r="C763" s="23"/>
    </row>
    <row r="764" spans="3:3" x14ac:dyDescent="0.25">
      <c r="C764" s="23"/>
    </row>
    <row r="765" spans="3:3" x14ac:dyDescent="0.25">
      <c r="C765" s="23"/>
    </row>
    <row r="766" spans="3:3" x14ac:dyDescent="0.25">
      <c r="C766" s="23"/>
    </row>
    <row r="767" spans="3:3" x14ac:dyDescent="0.25">
      <c r="C767" s="23"/>
    </row>
    <row r="768" spans="3:3" x14ac:dyDescent="0.25">
      <c r="C768" s="23"/>
    </row>
    <row r="769" spans="3:3" x14ac:dyDescent="0.25">
      <c r="C769" s="23"/>
    </row>
    <row r="770" spans="3:3" x14ac:dyDescent="0.25">
      <c r="C770" s="23"/>
    </row>
    <row r="771" spans="3:3" x14ac:dyDescent="0.25">
      <c r="C771" s="23"/>
    </row>
    <row r="772" spans="3:3" x14ac:dyDescent="0.25">
      <c r="C772" s="23"/>
    </row>
    <row r="773" spans="3:3" x14ac:dyDescent="0.25">
      <c r="C773" s="23"/>
    </row>
    <row r="774" spans="3:3" x14ac:dyDescent="0.25">
      <c r="C774" s="23"/>
    </row>
    <row r="775" spans="3:3" x14ac:dyDescent="0.25">
      <c r="C775" s="23"/>
    </row>
    <row r="776" spans="3:3" x14ac:dyDescent="0.25">
      <c r="C776" s="23"/>
    </row>
    <row r="777" spans="3:3" x14ac:dyDescent="0.25">
      <c r="C777" s="23"/>
    </row>
    <row r="778" spans="3:3" x14ac:dyDescent="0.25">
      <c r="C778" s="23"/>
    </row>
    <row r="779" spans="3:3" x14ac:dyDescent="0.25">
      <c r="C779" s="23"/>
    </row>
    <row r="780" spans="3:3" x14ac:dyDescent="0.25">
      <c r="C780" s="23"/>
    </row>
    <row r="781" spans="3:3" x14ac:dyDescent="0.25">
      <c r="C781" s="23"/>
    </row>
    <row r="782" spans="3:3" x14ac:dyDescent="0.25">
      <c r="C782" s="23"/>
    </row>
    <row r="783" spans="3:3" x14ac:dyDescent="0.25">
      <c r="C783" s="23"/>
    </row>
    <row r="784" spans="3:3" x14ac:dyDescent="0.25">
      <c r="C784" s="23"/>
    </row>
    <row r="785" spans="3:3" x14ac:dyDescent="0.25">
      <c r="C785" s="23"/>
    </row>
    <row r="786" spans="3:3" x14ac:dyDescent="0.25">
      <c r="C786" s="23"/>
    </row>
    <row r="787" spans="3:3" x14ac:dyDescent="0.25">
      <c r="C787" s="23"/>
    </row>
    <row r="788" spans="3:3" x14ac:dyDescent="0.25">
      <c r="C788" s="23"/>
    </row>
    <row r="789" spans="3:3" x14ac:dyDescent="0.25">
      <c r="C789" s="23"/>
    </row>
    <row r="790" spans="3:3" x14ac:dyDescent="0.25">
      <c r="C790" s="23"/>
    </row>
    <row r="791" spans="3:3" x14ac:dyDescent="0.25">
      <c r="C791" s="23"/>
    </row>
    <row r="792" spans="3:3" x14ac:dyDescent="0.25">
      <c r="C792" s="23"/>
    </row>
    <row r="793" spans="3:3" x14ac:dyDescent="0.25">
      <c r="C793" s="23"/>
    </row>
    <row r="794" spans="3:3" x14ac:dyDescent="0.25">
      <c r="C794" s="23"/>
    </row>
    <row r="795" spans="3:3" x14ac:dyDescent="0.25">
      <c r="C795" s="23"/>
    </row>
    <row r="796" spans="3:3" x14ac:dyDescent="0.25">
      <c r="C796" s="23"/>
    </row>
    <row r="797" spans="3:3" x14ac:dyDescent="0.25">
      <c r="C797" s="23"/>
    </row>
    <row r="798" spans="3:3" x14ac:dyDescent="0.25">
      <c r="C798" s="23"/>
    </row>
    <row r="799" spans="3:3" x14ac:dyDescent="0.25">
      <c r="C799" s="23"/>
    </row>
    <row r="800" spans="3:3" x14ac:dyDescent="0.25">
      <c r="C800" s="23"/>
    </row>
    <row r="801" spans="3:3" x14ac:dyDescent="0.25">
      <c r="C801" s="23"/>
    </row>
    <row r="802" spans="3:3" x14ac:dyDescent="0.25">
      <c r="C802" s="23"/>
    </row>
    <row r="803" spans="3:3" x14ac:dyDescent="0.25">
      <c r="C803" s="23"/>
    </row>
    <row r="804" spans="3:3" x14ac:dyDescent="0.25">
      <c r="C804" s="23"/>
    </row>
    <row r="805" spans="3:3" x14ac:dyDescent="0.25">
      <c r="C805" s="23"/>
    </row>
    <row r="806" spans="3:3" x14ac:dyDescent="0.25">
      <c r="C806" s="23"/>
    </row>
    <row r="807" spans="3:3" x14ac:dyDescent="0.25">
      <c r="C807" s="23"/>
    </row>
    <row r="808" spans="3:3" x14ac:dyDescent="0.25">
      <c r="C808" s="23"/>
    </row>
    <row r="809" spans="3:3" x14ac:dyDescent="0.25">
      <c r="C809" s="23"/>
    </row>
    <row r="810" spans="3:3" x14ac:dyDescent="0.25">
      <c r="C810" s="23"/>
    </row>
    <row r="811" spans="3:3" x14ac:dyDescent="0.25">
      <c r="C811" s="23"/>
    </row>
    <row r="812" spans="3:3" x14ac:dyDescent="0.25">
      <c r="C812" s="23"/>
    </row>
    <row r="813" spans="3:3" x14ac:dyDescent="0.25">
      <c r="C813" s="23"/>
    </row>
    <row r="814" spans="3:3" x14ac:dyDescent="0.25">
      <c r="C814" s="23"/>
    </row>
    <row r="815" spans="3:3" x14ac:dyDescent="0.25">
      <c r="C815" s="23"/>
    </row>
    <row r="816" spans="3:3" x14ac:dyDescent="0.25">
      <c r="C816" s="23"/>
    </row>
    <row r="817" spans="3:3" x14ac:dyDescent="0.25">
      <c r="C817" s="23"/>
    </row>
    <row r="818" spans="3:3" x14ac:dyDescent="0.25">
      <c r="C818" s="23"/>
    </row>
    <row r="819" spans="3:3" x14ac:dyDescent="0.25">
      <c r="C819" s="23"/>
    </row>
    <row r="820" spans="3:3" x14ac:dyDescent="0.25">
      <c r="C820" s="23"/>
    </row>
    <row r="821" spans="3:3" x14ac:dyDescent="0.25">
      <c r="C821" s="23"/>
    </row>
    <row r="822" spans="3:3" x14ac:dyDescent="0.25">
      <c r="C822" s="23"/>
    </row>
    <row r="823" spans="3:3" x14ac:dyDescent="0.25">
      <c r="C823" s="23"/>
    </row>
    <row r="824" spans="3:3" x14ac:dyDescent="0.25">
      <c r="C824" s="23"/>
    </row>
    <row r="825" spans="3:3" x14ac:dyDescent="0.25">
      <c r="C825" s="23"/>
    </row>
    <row r="826" spans="3:3" x14ac:dyDescent="0.25">
      <c r="C826" s="23"/>
    </row>
    <row r="827" spans="3:3" x14ac:dyDescent="0.25">
      <c r="C827" s="23"/>
    </row>
    <row r="828" spans="3:3" x14ac:dyDescent="0.25">
      <c r="C828" s="23"/>
    </row>
    <row r="829" spans="3:3" x14ac:dyDescent="0.25">
      <c r="C829" s="23"/>
    </row>
    <row r="830" spans="3:3" x14ac:dyDescent="0.25">
      <c r="C830" s="23"/>
    </row>
    <row r="831" spans="3:3" x14ac:dyDescent="0.25">
      <c r="C831" s="23"/>
    </row>
    <row r="832" spans="3:3" x14ac:dyDescent="0.25">
      <c r="C832" s="23"/>
    </row>
    <row r="833" spans="3:3" x14ac:dyDescent="0.25">
      <c r="C833" s="23"/>
    </row>
    <row r="834" spans="3:3" x14ac:dyDescent="0.25">
      <c r="C834" s="23"/>
    </row>
    <row r="835" spans="3:3" x14ac:dyDescent="0.25">
      <c r="C835" s="23"/>
    </row>
    <row r="836" spans="3:3" x14ac:dyDescent="0.25">
      <c r="C836" s="23"/>
    </row>
    <row r="837" spans="3:3" x14ac:dyDescent="0.25">
      <c r="C837" s="23"/>
    </row>
    <row r="838" spans="3:3" x14ac:dyDescent="0.25">
      <c r="C838" s="23"/>
    </row>
    <row r="839" spans="3:3" x14ac:dyDescent="0.25">
      <c r="C839" s="23"/>
    </row>
    <row r="840" spans="3:3" x14ac:dyDescent="0.25">
      <c r="C840" s="23"/>
    </row>
    <row r="841" spans="3:3" x14ac:dyDescent="0.25">
      <c r="C841" s="23"/>
    </row>
    <row r="842" spans="3:3" x14ac:dyDescent="0.25">
      <c r="C842" s="23"/>
    </row>
    <row r="843" spans="3:3" x14ac:dyDescent="0.25">
      <c r="C843" s="23"/>
    </row>
    <row r="844" spans="3:3" x14ac:dyDescent="0.25">
      <c r="C844" s="23"/>
    </row>
    <row r="845" spans="3:3" x14ac:dyDescent="0.25">
      <c r="C845" s="23"/>
    </row>
    <row r="846" spans="3:3" x14ac:dyDescent="0.25">
      <c r="C846" s="23"/>
    </row>
    <row r="847" spans="3:3" x14ac:dyDescent="0.25">
      <c r="C847" s="23"/>
    </row>
    <row r="848" spans="3:3" x14ac:dyDescent="0.25">
      <c r="C848" s="23"/>
    </row>
    <row r="849" spans="3:3" x14ac:dyDescent="0.25">
      <c r="C849" s="23"/>
    </row>
    <row r="850" spans="3:3" x14ac:dyDescent="0.25">
      <c r="C850" s="23"/>
    </row>
    <row r="851" spans="3:3" x14ac:dyDescent="0.25">
      <c r="C851" s="23"/>
    </row>
    <row r="852" spans="3:3" x14ac:dyDescent="0.25">
      <c r="C852" s="23"/>
    </row>
    <row r="853" spans="3:3" x14ac:dyDescent="0.25">
      <c r="C853" s="23"/>
    </row>
    <row r="854" spans="3:3" x14ac:dyDescent="0.25">
      <c r="C854" s="23"/>
    </row>
    <row r="855" spans="3:3" x14ac:dyDescent="0.25">
      <c r="C855" s="23"/>
    </row>
    <row r="856" spans="3:3" x14ac:dyDescent="0.25">
      <c r="C856" s="23"/>
    </row>
    <row r="857" spans="3:3" x14ac:dyDescent="0.25">
      <c r="C857" s="23"/>
    </row>
    <row r="858" spans="3:3" x14ac:dyDescent="0.25">
      <c r="C858" s="23"/>
    </row>
    <row r="859" spans="3:3" x14ac:dyDescent="0.25">
      <c r="C859" s="23"/>
    </row>
    <row r="860" spans="3:3" x14ac:dyDescent="0.25">
      <c r="C860" s="23"/>
    </row>
    <row r="861" spans="3:3" x14ac:dyDescent="0.25">
      <c r="C861" s="23"/>
    </row>
    <row r="862" spans="3:3" x14ac:dyDescent="0.25">
      <c r="C862" s="23"/>
    </row>
    <row r="863" spans="3:3" x14ac:dyDescent="0.25">
      <c r="C863" s="23"/>
    </row>
    <row r="864" spans="3:3" x14ac:dyDescent="0.25">
      <c r="C864" s="23"/>
    </row>
    <row r="865" spans="3:3" x14ac:dyDescent="0.25">
      <c r="C865" s="23"/>
    </row>
    <row r="866" spans="3:3" x14ac:dyDescent="0.25">
      <c r="C866" s="23"/>
    </row>
    <row r="867" spans="3:3" x14ac:dyDescent="0.25">
      <c r="C867" s="23"/>
    </row>
    <row r="868" spans="3:3" x14ac:dyDescent="0.25">
      <c r="C868" s="23"/>
    </row>
    <row r="869" spans="3:3" x14ac:dyDescent="0.25">
      <c r="C869" s="23"/>
    </row>
    <row r="870" spans="3:3" x14ac:dyDescent="0.25">
      <c r="C870" s="23"/>
    </row>
    <row r="871" spans="3:3" x14ac:dyDescent="0.25">
      <c r="C871" s="23"/>
    </row>
    <row r="872" spans="3:3" x14ac:dyDescent="0.25">
      <c r="C872" s="23"/>
    </row>
    <row r="873" spans="3:3" x14ac:dyDescent="0.25">
      <c r="C873" s="23"/>
    </row>
    <row r="874" spans="3:3" x14ac:dyDescent="0.25">
      <c r="C874" s="23"/>
    </row>
    <row r="875" spans="3:3" x14ac:dyDescent="0.25">
      <c r="C875" s="23"/>
    </row>
    <row r="876" spans="3:3" x14ac:dyDescent="0.25">
      <c r="C876" s="23"/>
    </row>
    <row r="877" spans="3:3" x14ac:dyDescent="0.25">
      <c r="C877" s="23"/>
    </row>
    <row r="878" spans="3:3" x14ac:dyDescent="0.25">
      <c r="C878" s="23"/>
    </row>
    <row r="879" spans="3:3" x14ac:dyDescent="0.25">
      <c r="C879" s="23"/>
    </row>
    <row r="880" spans="3:3" x14ac:dyDescent="0.25">
      <c r="C880" s="23"/>
    </row>
    <row r="881" spans="3:3" x14ac:dyDescent="0.25">
      <c r="C881" s="23"/>
    </row>
    <row r="882" spans="3:3" x14ac:dyDescent="0.25">
      <c r="C882" s="23"/>
    </row>
    <row r="883" spans="3:3" x14ac:dyDescent="0.25">
      <c r="C883" s="23"/>
    </row>
    <row r="884" spans="3:3" x14ac:dyDescent="0.25">
      <c r="C884" s="23"/>
    </row>
    <row r="885" spans="3:3" x14ac:dyDescent="0.25">
      <c r="C885" s="23"/>
    </row>
    <row r="886" spans="3:3" x14ac:dyDescent="0.25">
      <c r="C886" s="23"/>
    </row>
    <row r="887" spans="3:3" x14ac:dyDescent="0.25">
      <c r="C887" s="23"/>
    </row>
    <row r="888" spans="3:3" x14ac:dyDescent="0.25">
      <c r="C888" s="23"/>
    </row>
    <row r="889" spans="3:3" x14ac:dyDescent="0.25">
      <c r="C889" s="23"/>
    </row>
    <row r="890" spans="3:3" x14ac:dyDescent="0.25">
      <c r="C890" s="23"/>
    </row>
    <row r="891" spans="3:3" x14ac:dyDescent="0.25">
      <c r="C891" s="23"/>
    </row>
    <row r="892" spans="3:3" x14ac:dyDescent="0.25">
      <c r="C892" s="23"/>
    </row>
    <row r="893" spans="3:3" x14ac:dyDescent="0.25">
      <c r="C893" s="23"/>
    </row>
    <row r="894" spans="3:3" x14ac:dyDescent="0.25">
      <c r="C894" s="23"/>
    </row>
    <row r="895" spans="3:3" x14ac:dyDescent="0.25">
      <c r="C895" s="23"/>
    </row>
    <row r="896" spans="3:3" x14ac:dyDescent="0.25">
      <c r="C896" s="23"/>
    </row>
    <row r="897" spans="3:3" x14ac:dyDescent="0.25">
      <c r="C897" s="23"/>
    </row>
    <row r="898" spans="3:3" x14ac:dyDescent="0.25">
      <c r="C898" s="23"/>
    </row>
    <row r="899" spans="3:3" x14ac:dyDescent="0.25">
      <c r="C899" s="23"/>
    </row>
    <row r="900" spans="3:3" x14ac:dyDescent="0.25">
      <c r="C900" s="23"/>
    </row>
    <row r="901" spans="3:3" x14ac:dyDescent="0.25">
      <c r="C901" s="23"/>
    </row>
    <row r="902" spans="3:3" x14ac:dyDescent="0.25">
      <c r="C902" s="23"/>
    </row>
    <row r="903" spans="3:3" x14ac:dyDescent="0.25">
      <c r="C903" s="23"/>
    </row>
    <row r="904" spans="3:3" x14ac:dyDescent="0.25">
      <c r="C904" s="23"/>
    </row>
    <row r="905" spans="3:3" x14ac:dyDescent="0.25">
      <c r="C905" s="23"/>
    </row>
    <row r="906" spans="3:3" x14ac:dyDescent="0.25">
      <c r="C906" s="23"/>
    </row>
    <row r="907" spans="3:3" x14ac:dyDescent="0.25">
      <c r="C907" s="23"/>
    </row>
    <row r="908" spans="3:3" x14ac:dyDescent="0.25">
      <c r="C908" s="23"/>
    </row>
    <row r="909" spans="3:3" x14ac:dyDescent="0.25">
      <c r="C909" s="23"/>
    </row>
    <row r="910" spans="3:3" x14ac:dyDescent="0.25">
      <c r="C910" s="23"/>
    </row>
    <row r="911" spans="3:3" x14ac:dyDescent="0.25">
      <c r="C911" s="23"/>
    </row>
    <row r="912" spans="3:3" x14ac:dyDescent="0.25">
      <c r="C912" s="23"/>
    </row>
    <row r="913" spans="3:3" x14ac:dyDescent="0.25">
      <c r="C913" s="23"/>
    </row>
    <row r="914" spans="3:3" x14ac:dyDescent="0.25">
      <c r="C914" s="23"/>
    </row>
    <row r="915" spans="3:3" x14ac:dyDescent="0.25">
      <c r="C915" s="23"/>
    </row>
    <row r="916" spans="3:3" x14ac:dyDescent="0.25">
      <c r="C916" s="23"/>
    </row>
    <row r="917" spans="3:3" x14ac:dyDescent="0.25">
      <c r="C917" s="23"/>
    </row>
    <row r="918" spans="3:3" x14ac:dyDescent="0.25">
      <c r="C918" s="23"/>
    </row>
    <row r="919" spans="3:3" x14ac:dyDescent="0.25">
      <c r="C919" s="23"/>
    </row>
    <row r="920" spans="3:3" x14ac:dyDescent="0.25">
      <c r="C920" s="23"/>
    </row>
    <row r="921" spans="3:3" x14ac:dyDescent="0.25">
      <c r="C921" s="23"/>
    </row>
    <row r="922" spans="3:3" x14ac:dyDescent="0.25">
      <c r="C922" s="23"/>
    </row>
    <row r="923" spans="3:3" x14ac:dyDescent="0.25">
      <c r="C923" s="23"/>
    </row>
    <row r="924" spans="3:3" x14ac:dyDescent="0.25">
      <c r="C924" s="23"/>
    </row>
    <row r="925" spans="3:3" x14ac:dyDescent="0.25">
      <c r="C925" s="23"/>
    </row>
    <row r="926" spans="3:3" x14ac:dyDescent="0.25">
      <c r="C926" s="23"/>
    </row>
    <row r="927" spans="3:3" x14ac:dyDescent="0.25">
      <c r="C927" s="23"/>
    </row>
    <row r="928" spans="3:3" x14ac:dyDescent="0.25">
      <c r="C928" s="23"/>
    </row>
    <row r="929" spans="3:3" x14ac:dyDescent="0.25">
      <c r="C929" s="23"/>
    </row>
    <row r="930" spans="3:3" x14ac:dyDescent="0.25">
      <c r="C930" s="23"/>
    </row>
    <row r="931" spans="3:3" x14ac:dyDescent="0.25">
      <c r="C931" s="23"/>
    </row>
    <row r="932" spans="3:3" x14ac:dyDescent="0.25">
      <c r="C932" s="23"/>
    </row>
    <row r="933" spans="3:3" x14ac:dyDescent="0.25">
      <c r="C933" s="23"/>
    </row>
    <row r="934" spans="3:3" x14ac:dyDescent="0.25">
      <c r="C934" s="23"/>
    </row>
    <row r="935" spans="3:3" x14ac:dyDescent="0.25">
      <c r="C935" s="23"/>
    </row>
    <row r="936" spans="3:3" x14ac:dyDescent="0.25">
      <c r="C936" s="23"/>
    </row>
    <row r="937" spans="3:3" x14ac:dyDescent="0.25">
      <c r="C937" s="23"/>
    </row>
    <row r="938" spans="3:3" x14ac:dyDescent="0.25">
      <c r="C938" s="23"/>
    </row>
    <row r="939" spans="3:3" x14ac:dyDescent="0.25">
      <c r="C939" s="23"/>
    </row>
    <row r="940" spans="3:3" x14ac:dyDescent="0.25">
      <c r="C940" s="23"/>
    </row>
    <row r="941" spans="3:3" x14ac:dyDescent="0.25">
      <c r="C941" s="23"/>
    </row>
    <row r="942" spans="3:3" x14ac:dyDescent="0.25">
      <c r="C942" s="23"/>
    </row>
    <row r="943" spans="3:3" x14ac:dyDescent="0.25">
      <c r="C943" s="23"/>
    </row>
    <row r="944" spans="3:3" x14ac:dyDescent="0.25">
      <c r="C944" s="23"/>
    </row>
    <row r="945" spans="3:3" x14ac:dyDescent="0.25">
      <c r="C945" s="23"/>
    </row>
    <row r="946" spans="3:3" x14ac:dyDescent="0.25">
      <c r="C946" s="23"/>
    </row>
    <row r="947" spans="3:3" x14ac:dyDescent="0.25">
      <c r="C947" s="23"/>
    </row>
    <row r="948" spans="3:3" x14ac:dyDescent="0.25">
      <c r="C948" s="23"/>
    </row>
    <row r="949" spans="3:3" x14ac:dyDescent="0.25">
      <c r="C949" s="23"/>
    </row>
    <row r="950" spans="3:3" x14ac:dyDescent="0.25">
      <c r="C950" s="23"/>
    </row>
    <row r="951" spans="3:3" x14ac:dyDescent="0.25">
      <c r="C951" s="23"/>
    </row>
    <row r="952" spans="3:3" x14ac:dyDescent="0.25">
      <c r="C952" s="23"/>
    </row>
    <row r="953" spans="3:3" x14ac:dyDescent="0.25">
      <c r="C953" s="23"/>
    </row>
    <row r="954" spans="3:3" x14ac:dyDescent="0.25">
      <c r="C954" s="23"/>
    </row>
    <row r="955" spans="3:3" x14ac:dyDescent="0.25">
      <c r="C955" s="23"/>
    </row>
    <row r="956" spans="3:3" x14ac:dyDescent="0.25">
      <c r="C956" s="23"/>
    </row>
    <row r="957" spans="3:3" x14ac:dyDescent="0.25">
      <c r="C957" s="23"/>
    </row>
    <row r="958" spans="3:3" x14ac:dyDescent="0.25">
      <c r="C958" s="23"/>
    </row>
    <row r="959" spans="3:3" x14ac:dyDescent="0.25">
      <c r="C959" s="23"/>
    </row>
    <row r="960" spans="3:3" x14ac:dyDescent="0.25">
      <c r="C960" s="23"/>
    </row>
    <row r="961" spans="3:3" x14ac:dyDescent="0.25">
      <c r="C961" s="23"/>
    </row>
    <row r="962" spans="3:3" x14ac:dyDescent="0.25">
      <c r="C962" s="23"/>
    </row>
    <row r="963" spans="3:3" x14ac:dyDescent="0.25">
      <c r="C963" s="23"/>
    </row>
    <row r="964" spans="3:3" x14ac:dyDescent="0.25">
      <c r="C964" s="23"/>
    </row>
    <row r="965" spans="3:3" x14ac:dyDescent="0.25">
      <c r="C965" s="23"/>
    </row>
    <row r="966" spans="3:3" x14ac:dyDescent="0.25">
      <c r="C966" s="23"/>
    </row>
    <row r="967" spans="3:3" x14ac:dyDescent="0.25">
      <c r="C967" s="23"/>
    </row>
    <row r="968" spans="3:3" x14ac:dyDescent="0.25">
      <c r="C968" s="23"/>
    </row>
    <row r="969" spans="3:3" x14ac:dyDescent="0.25">
      <c r="C969" s="23"/>
    </row>
    <row r="970" spans="3:3" x14ac:dyDescent="0.25">
      <c r="C970" s="23"/>
    </row>
    <row r="971" spans="3:3" x14ac:dyDescent="0.25">
      <c r="C971" s="23"/>
    </row>
    <row r="972" spans="3:3" x14ac:dyDescent="0.25">
      <c r="C972" s="23"/>
    </row>
    <row r="973" spans="3:3" x14ac:dyDescent="0.25">
      <c r="C973" s="23"/>
    </row>
    <row r="974" spans="3:3" x14ac:dyDescent="0.25">
      <c r="C974" s="23"/>
    </row>
    <row r="975" spans="3:3" x14ac:dyDescent="0.25">
      <c r="C975" s="23"/>
    </row>
    <row r="976" spans="3:3" x14ac:dyDescent="0.25">
      <c r="C976" s="23"/>
    </row>
    <row r="977" spans="3:3" x14ac:dyDescent="0.25">
      <c r="C977" s="23"/>
    </row>
    <row r="978" spans="3:3" x14ac:dyDescent="0.25">
      <c r="C978" s="23"/>
    </row>
    <row r="979" spans="3:3" x14ac:dyDescent="0.25">
      <c r="C979" s="23"/>
    </row>
    <row r="980" spans="3:3" x14ac:dyDescent="0.25">
      <c r="C980" s="23"/>
    </row>
    <row r="981" spans="3:3" x14ac:dyDescent="0.25">
      <c r="C981" s="23"/>
    </row>
    <row r="982" spans="3:3" x14ac:dyDescent="0.25">
      <c r="C982" s="23"/>
    </row>
    <row r="983" spans="3:3" x14ac:dyDescent="0.25">
      <c r="C983" s="23"/>
    </row>
    <row r="984" spans="3:3" x14ac:dyDescent="0.25">
      <c r="C984" s="23"/>
    </row>
    <row r="985" spans="3:3" x14ac:dyDescent="0.25">
      <c r="C985" s="23"/>
    </row>
    <row r="986" spans="3:3" x14ac:dyDescent="0.25">
      <c r="C986" s="23"/>
    </row>
    <row r="987" spans="3:3" x14ac:dyDescent="0.25">
      <c r="C987" s="23"/>
    </row>
    <row r="988" spans="3:3" x14ac:dyDescent="0.25">
      <c r="C988" s="23"/>
    </row>
    <row r="989" spans="3:3" x14ac:dyDescent="0.25">
      <c r="C989" s="23"/>
    </row>
    <row r="990" spans="3:3" x14ac:dyDescent="0.25">
      <c r="C990" s="23"/>
    </row>
    <row r="991" spans="3:3" x14ac:dyDescent="0.25">
      <c r="C991" s="23"/>
    </row>
    <row r="992" spans="3:3" x14ac:dyDescent="0.25">
      <c r="C992" s="23"/>
    </row>
    <row r="993" spans="3:3" x14ac:dyDescent="0.25">
      <c r="C993" s="23"/>
    </row>
    <row r="994" spans="3:3" x14ac:dyDescent="0.25">
      <c r="C994" s="23"/>
    </row>
    <row r="995" spans="3:3" x14ac:dyDescent="0.25">
      <c r="C995" s="23"/>
    </row>
    <row r="996" spans="3:3" x14ac:dyDescent="0.25">
      <c r="C996" s="23"/>
    </row>
    <row r="997" spans="3:3" x14ac:dyDescent="0.25">
      <c r="C997" s="23"/>
    </row>
    <row r="998" spans="3:3" x14ac:dyDescent="0.25">
      <c r="C998" s="23"/>
    </row>
    <row r="999" spans="3:3" x14ac:dyDescent="0.25">
      <c r="C999" s="23"/>
    </row>
    <row r="1000" spans="3:3" x14ac:dyDescent="0.25">
      <c r="C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GPs</vt:lpstr>
      <vt:lpstr>RawPacks</vt:lpstr>
      <vt:lpstr>GPs Pivot by 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a_fantini@icloud.com</cp:lastModifiedBy>
  <dcterms:modified xsi:type="dcterms:W3CDTF">2025-02-10T17:59:37Z</dcterms:modified>
</cp:coreProperties>
</file>