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\Desktop\loadTestin\analysis lab\"/>
    </mc:Choice>
  </mc:AlternateContent>
  <xr:revisionPtr revIDLastSave="0" documentId="13_ncr:1_{A481AAA1-6B58-469C-9FB5-B31B71DCB50D}" xr6:coauthVersionLast="36" xr6:coauthVersionMax="47" xr10:uidLastSave="{00000000-0000-0000-0000-000000000000}"/>
  <bookViews>
    <workbookView xWindow="0" yWindow="0" windowWidth="30720" windowHeight="13380" xr2:uid="{00000000-000D-0000-FFFF-FFFF00000000}"/>
  </bookViews>
  <sheets>
    <sheet name="Автоматизированный расчет" sheetId="3" r:id="rId1"/>
    <sheet name="Соответствие" sheetId="4" r:id="rId2"/>
    <sheet name="SummaryReportStandart" sheetId="5" r:id="rId3"/>
    <sheet name="SummaryreportMax" sheetId="9" r:id="rId4"/>
    <sheet name="SummaryReportConfirm" sheetId="7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9" l="1"/>
  <c r="O98" i="9"/>
  <c r="O97" i="9"/>
  <c r="O96" i="9"/>
  <c r="O95" i="9"/>
  <c r="O94" i="9"/>
  <c r="O93" i="9"/>
  <c r="O92" i="9"/>
  <c r="O91" i="9"/>
  <c r="O90" i="9"/>
  <c r="O89" i="9"/>
  <c r="O88" i="9"/>
  <c r="O78" i="9"/>
  <c r="O77" i="9"/>
  <c r="O76" i="9"/>
  <c r="O75" i="9"/>
  <c r="O74" i="9"/>
  <c r="O73" i="9"/>
  <c r="O72" i="9"/>
  <c r="O71" i="9"/>
  <c r="O70" i="9"/>
  <c r="O69" i="9"/>
  <c r="O68" i="9"/>
  <c r="O67" i="9"/>
  <c r="O57" i="9"/>
  <c r="O56" i="9"/>
  <c r="O55" i="9"/>
  <c r="O54" i="9"/>
  <c r="O53" i="9"/>
  <c r="O52" i="9"/>
  <c r="O51" i="9"/>
  <c r="O50" i="9"/>
  <c r="O49" i="9"/>
  <c r="O48" i="9"/>
  <c r="O47" i="9"/>
  <c r="O46" i="9"/>
  <c r="O36" i="9"/>
  <c r="O35" i="9"/>
  <c r="O34" i="9"/>
  <c r="O33" i="9"/>
  <c r="O32" i="9"/>
  <c r="O31" i="9"/>
  <c r="O30" i="9"/>
  <c r="O29" i="9"/>
  <c r="O28" i="9"/>
  <c r="O27" i="9"/>
  <c r="O26" i="9"/>
  <c r="O25" i="9"/>
  <c r="O15" i="9"/>
  <c r="O14" i="9"/>
  <c r="O13" i="9"/>
  <c r="O12" i="9"/>
  <c r="O11" i="9"/>
  <c r="O10" i="9"/>
  <c r="O9" i="9"/>
  <c r="O8" i="9"/>
  <c r="O7" i="9"/>
  <c r="O6" i="9"/>
  <c r="O5" i="9"/>
  <c r="O4" i="9"/>
  <c r="O3" i="7"/>
  <c r="O14" i="7"/>
  <c r="O13" i="7"/>
  <c r="O12" i="7"/>
  <c r="O11" i="7"/>
  <c r="O10" i="7"/>
  <c r="O9" i="7"/>
  <c r="O8" i="7"/>
  <c r="O7" i="7"/>
  <c r="O6" i="7"/>
  <c r="O5" i="7"/>
  <c r="O4" i="7"/>
  <c r="O14" i="5"/>
  <c r="O13" i="5"/>
  <c r="O12" i="5"/>
  <c r="O11" i="5"/>
  <c r="O10" i="5"/>
  <c r="O9" i="5"/>
  <c r="O8" i="5"/>
  <c r="O7" i="5"/>
  <c r="O6" i="5"/>
  <c r="O5" i="5"/>
  <c r="O4" i="5"/>
  <c r="O3" i="5"/>
  <c r="H38" i="3"/>
  <c r="H39" i="3"/>
  <c r="H40" i="3"/>
  <c r="H41" i="3"/>
  <c r="H42" i="3"/>
  <c r="H43" i="3"/>
  <c r="H44" i="3"/>
  <c r="H45" i="3"/>
  <c r="H46" i="3"/>
  <c r="H47" i="3"/>
  <c r="H48" i="3"/>
  <c r="H49" i="3"/>
  <c r="A2" i="4"/>
  <c r="P2" i="3" l="1"/>
  <c r="O2" i="3" s="1"/>
  <c r="P3" i="3"/>
  <c r="O3" i="3" s="1"/>
  <c r="P5" i="3"/>
  <c r="O5" i="3" s="1"/>
  <c r="P6" i="3"/>
  <c r="O6" i="3" s="1"/>
  <c r="P7" i="3"/>
  <c r="O7" i="3" s="1"/>
  <c r="C38" i="3"/>
  <c r="N46" i="9" l="1"/>
  <c r="P46" i="9" s="1"/>
  <c r="N88" i="9"/>
  <c r="P88" i="9" s="1"/>
  <c r="N4" i="9"/>
  <c r="P4" i="9" s="1"/>
  <c r="N3" i="7"/>
  <c r="P3" i="7" s="1"/>
  <c r="N67" i="9"/>
  <c r="P67" i="9" s="1"/>
  <c r="N25" i="9"/>
  <c r="P25" i="9" s="1"/>
  <c r="N3" i="5"/>
  <c r="P3" i="5" s="1"/>
  <c r="G38" i="3"/>
  <c r="C39" i="3"/>
  <c r="N89" i="9" l="1"/>
  <c r="P89" i="9" s="1"/>
  <c r="N4" i="7"/>
  <c r="P4" i="7" s="1"/>
  <c r="N5" i="9"/>
  <c r="P5" i="9" s="1"/>
  <c r="N47" i="9"/>
  <c r="P47" i="9" s="1"/>
  <c r="N4" i="5"/>
  <c r="P4" i="5" s="1"/>
  <c r="N68" i="9"/>
  <c r="P68" i="9" s="1"/>
  <c r="N26" i="9"/>
  <c r="P26" i="9" s="1"/>
  <c r="G39" i="3"/>
  <c r="D28" i="3"/>
  <c r="E28" i="3"/>
  <c r="F28" i="3" s="1"/>
  <c r="G28" i="3"/>
  <c r="D25" i="3"/>
  <c r="E25" i="3"/>
  <c r="F25" i="3" s="1"/>
  <c r="G25" i="3"/>
  <c r="D21" i="3"/>
  <c r="E21" i="3"/>
  <c r="F21" i="3" s="1"/>
  <c r="G21" i="3"/>
  <c r="D7" i="3"/>
  <c r="E7" i="3"/>
  <c r="F7" i="3" s="1"/>
  <c r="G7" i="3"/>
  <c r="G33" i="3"/>
  <c r="E33" i="3"/>
  <c r="F33" i="3" s="1"/>
  <c r="D33" i="3"/>
  <c r="G32" i="3"/>
  <c r="E32" i="3"/>
  <c r="F32" i="3" s="1"/>
  <c r="D32" i="3"/>
  <c r="G31" i="3"/>
  <c r="E31" i="3"/>
  <c r="F31" i="3" s="1"/>
  <c r="D31" i="3"/>
  <c r="G30" i="3"/>
  <c r="E30" i="3"/>
  <c r="F30" i="3" s="1"/>
  <c r="D30" i="3"/>
  <c r="G29" i="3"/>
  <c r="E29" i="3"/>
  <c r="F29" i="3" s="1"/>
  <c r="D29" i="3"/>
  <c r="G27" i="3"/>
  <c r="E27" i="3"/>
  <c r="F27" i="3" s="1"/>
  <c r="D27" i="3"/>
  <c r="G26" i="3"/>
  <c r="E26" i="3"/>
  <c r="F26" i="3" s="1"/>
  <c r="D26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D18" i="3"/>
  <c r="G17" i="3"/>
  <c r="D17" i="3"/>
  <c r="G16" i="3"/>
  <c r="D16" i="3"/>
  <c r="G15" i="3"/>
  <c r="D15" i="3"/>
  <c r="G14" i="3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B50" i="3"/>
  <c r="H19" i="3" l="1"/>
  <c r="H28" i="3"/>
  <c r="H25" i="3"/>
  <c r="H21" i="3"/>
  <c r="H7" i="3"/>
  <c r="H12" i="3"/>
  <c r="H23" i="3"/>
  <c r="H24" i="3"/>
  <c r="H10" i="3"/>
  <c r="H32" i="3"/>
  <c r="H9" i="3"/>
  <c r="H30" i="3"/>
  <c r="H13" i="3"/>
  <c r="H26" i="3"/>
  <c r="H27" i="3"/>
  <c r="H29" i="3"/>
  <c r="H11" i="3"/>
  <c r="H22" i="3"/>
  <c r="H33" i="3"/>
  <c r="H20" i="3"/>
  <c r="H31" i="3"/>
  <c r="G3" i="3"/>
  <c r="C40" i="3"/>
  <c r="N27" i="9" l="1"/>
  <c r="P27" i="9" s="1"/>
  <c r="N90" i="9"/>
  <c r="P90" i="9" s="1"/>
  <c r="N48" i="9"/>
  <c r="P48" i="9" s="1"/>
  <c r="N5" i="7"/>
  <c r="P5" i="7" s="1"/>
  <c r="N5" i="5"/>
  <c r="P5" i="5" s="1"/>
  <c r="N6" i="9"/>
  <c r="P6" i="9" s="1"/>
  <c r="N69" i="9"/>
  <c r="P69" i="9" s="1"/>
  <c r="G4" i="3"/>
  <c r="G5" i="3"/>
  <c r="G6" i="3"/>
  <c r="G8" i="3"/>
  <c r="G2" i="3"/>
  <c r="D5" i="3"/>
  <c r="E5" i="3"/>
  <c r="F5" i="3" s="1"/>
  <c r="D40" i="3" l="1"/>
  <c r="D3" i="3" l="1"/>
  <c r="E3" i="3"/>
  <c r="F3" i="3" s="1"/>
  <c r="W2" i="3"/>
  <c r="E2" i="3" l="1"/>
  <c r="G40" i="3" l="1"/>
  <c r="I40" i="3" l="1"/>
  <c r="A3" i="4"/>
  <c r="A4" i="4"/>
  <c r="A5" i="4"/>
  <c r="A6" i="4"/>
  <c r="A7" i="4"/>
  <c r="A8" i="4"/>
  <c r="A9" i="4"/>
  <c r="A10" i="4"/>
  <c r="A11" i="4"/>
  <c r="A12" i="4"/>
  <c r="A13" i="4"/>
  <c r="F38" i="3"/>
  <c r="F49" i="3" l="1"/>
  <c r="F41" i="3"/>
  <c r="F47" i="3"/>
  <c r="F42" i="3"/>
  <c r="F48" i="3"/>
  <c r="F43" i="3"/>
  <c r="F39" i="3"/>
  <c r="F46" i="3"/>
  <c r="F45" i="3"/>
  <c r="F44" i="3"/>
  <c r="F40" i="3"/>
  <c r="F2" i="3"/>
  <c r="D2" i="3"/>
  <c r="T7" i="3"/>
  <c r="C47" i="3"/>
  <c r="C44" i="3"/>
  <c r="C46" i="3"/>
  <c r="C49" i="3"/>
  <c r="C42" i="3"/>
  <c r="C48" i="3"/>
  <c r="C45" i="3"/>
  <c r="C41" i="3"/>
  <c r="C43" i="3"/>
  <c r="N72" i="9" l="1"/>
  <c r="P72" i="9" s="1"/>
  <c r="N9" i="9"/>
  <c r="P9" i="9" s="1"/>
  <c r="N8" i="7"/>
  <c r="P8" i="7" s="1"/>
  <c r="N30" i="9"/>
  <c r="P30" i="9" s="1"/>
  <c r="N8" i="5"/>
  <c r="P8" i="5" s="1"/>
  <c r="N93" i="9"/>
  <c r="P93" i="9" s="1"/>
  <c r="N51" i="9"/>
  <c r="P51" i="9" s="1"/>
  <c r="N28" i="9"/>
  <c r="P28" i="9" s="1"/>
  <c r="N6" i="5"/>
  <c r="P6" i="5" s="1"/>
  <c r="N91" i="9"/>
  <c r="P91" i="9" s="1"/>
  <c r="N49" i="9"/>
  <c r="P49" i="9" s="1"/>
  <c r="N6" i="7"/>
  <c r="P6" i="7" s="1"/>
  <c r="N7" i="9"/>
  <c r="P7" i="9" s="1"/>
  <c r="N70" i="9"/>
  <c r="P70" i="9" s="1"/>
  <c r="N11" i="9"/>
  <c r="P11" i="9" s="1"/>
  <c r="N10" i="5"/>
  <c r="P10" i="5" s="1"/>
  <c r="N74" i="9"/>
  <c r="P74" i="9" s="1"/>
  <c r="N32" i="9"/>
  <c r="P32" i="9" s="1"/>
  <c r="N95" i="9"/>
  <c r="P95" i="9" s="1"/>
  <c r="N53" i="9"/>
  <c r="P53" i="9" s="1"/>
  <c r="N10" i="7"/>
  <c r="P10" i="7" s="1"/>
  <c r="N56" i="9"/>
  <c r="P56" i="9" s="1"/>
  <c r="N13" i="7"/>
  <c r="P13" i="7" s="1"/>
  <c r="N13" i="5"/>
  <c r="P13" i="5" s="1"/>
  <c r="N77" i="9"/>
  <c r="P77" i="9" s="1"/>
  <c r="N35" i="9"/>
  <c r="P35" i="9" s="1"/>
  <c r="N14" i="9"/>
  <c r="P14" i="9" s="1"/>
  <c r="N98" i="9"/>
  <c r="P98" i="9" s="1"/>
  <c r="N29" i="9"/>
  <c r="P29" i="9" s="1"/>
  <c r="N92" i="9"/>
  <c r="P92" i="9" s="1"/>
  <c r="N7" i="5"/>
  <c r="P7" i="5" s="1"/>
  <c r="N71" i="9"/>
  <c r="P71" i="9" s="1"/>
  <c r="N50" i="9"/>
  <c r="P50" i="9" s="1"/>
  <c r="N8" i="9"/>
  <c r="P8" i="9" s="1"/>
  <c r="N7" i="7"/>
  <c r="P7" i="7" s="1"/>
  <c r="N57" i="9"/>
  <c r="P57" i="9" s="1"/>
  <c r="N36" i="9"/>
  <c r="P36" i="9" s="1"/>
  <c r="N14" i="7"/>
  <c r="P14" i="7" s="1"/>
  <c r="N15" i="9"/>
  <c r="P15" i="9" s="1"/>
  <c r="N78" i="9"/>
  <c r="P78" i="9" s="1"/>
  <c r="N14" i="5"/>
  <c r="P14" i="5" s="1"/>
  <c r="N99" i="9"/>
  <c r="P99" i="9" s="1"/>
  <c r="N11" i="7"/>
  <c r="P11" i="7" s="1"/>
  <c r="N11" i="5"/>
  <c r="P11" i="5" s="1"/>
  <c r="N12" i="9"/>
  <c r="P12" i="9" s="1"/>
  <c r="N75" i="9"/>
  <c r="P75" i="9" s="1"/>
  <c r="N33" i="9"/>
  <c r="P33" i="9" s="1"/>
  <c r="N96" i="9"/>
  <c r="P96" i="9" s="1"/>
  <c r="N54" i="9"/>
  <c r="P54" i="9" s="1"/>
  <c r="N73" i="9"/>
  <c r="P73" i="9" s="1"/>
  <c r="N9" i="5"/>
  <c r="P9" i="5" s="1"/>
  <c r="N31" i="9"/>
  <c r="P31" i="9" s="1"/>
  <c r="N10" i="9"/>
  <c r="P10" i="9" s="1"/>
  <c r="N9" i="7"/>
  <c r="P9" i="7" s="1"/>
  <c r="N94" i="9"/>
  <c r="P94" i="9" s="1"/>
  <c r="N52" i="9"/>
  <c r="P52" i="9" s="1"/>
  <c r="N12" i="7"/>
  <c r="P12" i="7" s="1"/>
  <c r="N55" i="9"/>
  <c r="P55" i="9" s="1"/>
  <c r="N76" i="9"/>
  <c r="P76" i="9" s="1"/>
  <c r="N12" i="5"/>
  <c r="P12" i="5" s="1"/>
  <c r="N34" i="9"/>
  <c r="P34" i="9" s="1"/>
  <c r="N97" i="9"/>
  <c r="P97" i="9" s="1"/>
  <c r="N13" i="9"/>
  <c r="P13" i="9" s="1"/>
  <c r="G44" i="3"/>
  <c r="G42" i="3"/>
  <c r="G45" i="3"/>
  <c r="G46" i="3"/>
  <c r="G43" i="3"/>
  <c r="G47" i="3"/>
  <c r="I47" i="3" s="1"/>
  <c r="G49" i="3"/>
  <c r="G48" i="3"/>
  <c r="I48" i="3" s="1"/>
  <c r="G41" i="3"/>
  <c r="I38" i="3" l="1"/>
  <c r="I46" i="3"/>
  <c r="D47" i="3"/>
  <c r="D38" i="3"/>
  <c r="D48" i="3"/>
  <c r="D49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5" i="3"/>
  <c r="V5" i="3" s="1"/>
  <c r="D39" i="3"/>
  <c r="V6" i="3"/>
  <c r="D6" i="3"/>
  <c r="I41" i="3"/>
  <c r="D4" i="3"/>
  <c r="D8" i="3"/>
  <c r="E8" i="3"/>
  <c r="F8" i="3" s="1"/>
  <c r="E6" i="3"/>
  <c r="F6" i="3" s="1"/>
  <c r="E4" i="3"/>
  <c r="F4" i="3" s="1"/>
  <c r="D42" i="3"/>
  <c r="C50" i="3" l="1"/>
  <c r="I49" i="3" s="1"/>
  <c r="D45" i="3"/>
  <c r="I44" i="3"/>
  <c r="I45" i="3"/>
  <c r="D46" i="3"/>
  <c r="I39" i="3"/>
  <c r="D41" i="3"/>
  <c r="I42" i="3"/>
  <c r="D43" i="3"/>
  <c r="D44" i="3"/>
  <c r="I43" i="3"/>
  <c r="H4" i="3"/>
  <c r="H6" i="3"/>
  <c r="H8" i="3"/>
  <c r="D50" i="3" l="1"/>
  <c r="E16" i="3"/>
  <c r="F16" i="3" s="1"/>
  <c r="H16" i="3" s="1"/>
  <c r="E18" i="3"/>
  <c r="F18" i="3" s="1"/>
  <c r="H18" i="3" s="1"/>
  <c r="T4" i="3"/>
  <c r="V4" i="3" s="1"/>
  <c r="V7" i="3" s="1"/>
  <c r="E14" i="3"/>
  <c r="F14" i="3" s="1"/>
  <c r="H14" i="3" s="1"/>
  <c r="E17" i="3"/>
  <c r="F17" i="3" s="1"/>
  <c r="H17" i="3" s="1"/>
  <c r="P4" i="3"/>
  <c r="O4" i="3" s="1"/>
  <c r="E15" i="3"/>
  <c r="F15" i="3" s="1"/>
  <c r="H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<sst xmlns="http://schemas.openxmlformats.org/spreadsheetml/2006/main" count="603" uniqueCount="98">
  <si>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</si>
  <si>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</si>
  <si>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</si>
  <si>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</si>
  <si>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</si>
  <si>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</si>
  <si>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</si>
  <si>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</si>
  <si>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</si>
  <si>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</si>
  <si>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</si>
  <si>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</si>
  <si>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</si>
  <si>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</si>
  <si>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</si>
  <si>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</si>
  <si>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</si>
  <si>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</si>
  <si>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</si>
  <si>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</si>
  <si>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</si>
  <si>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</si>
  <si>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</si>
  <si>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</si>
  <si>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</si>
  <si>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</si>
  <si>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</si>
  <si>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</si>
  <si>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</si>
  <si>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</si>
  <si>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</si>
  <si>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</si>
  <si>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</si>
  <si>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</si>
  <si>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</si>
  <si>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</si>
  <si>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</si>
  <si>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</si>
  <si>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</si>
  <si>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</si>
  <si>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</si>
  <si>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</si>
  <si>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</si>
  <si>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</si>
  <si>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</si>
  <si>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</si>
  <si>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</si>
  <si>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</si>
  <si>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</si>
  <si>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</si>
  <si>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</si>
  <si>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</si>
  <si>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</si>
  <si>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</si>
  <si>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</si>
  <si>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</si>
  <si>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</si>
  <si>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</si>
  <si>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</si>
  <si>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Профиль</t>
  </si>
  <si>
    <t>Jmeter, throughput per minute</t>
  </si>
  <si>
    <t>open_web_tours</t>
  </si>
  <si>
    <t>open_flights</t>
  </si>
  <si>
    <t>search_flights</t>
  </si>
  <si>
    <t>select_flight</t>
  </si>
  <si>
    <t>pay</t>
  </si>
  <si>
    <t>del_sel</t>
  </si>
  <si>
    <t>open_bills</t>
  </si>
  <si>
    <t>click_Signup</t>
  </si>
  <si>
    <t>send_reg_Info</t>
  </si>
  <si>
    <t>login_aft_reg</t>
  </si>
  <si>
    <t>UC1_LogInOut</t>
  </si>
  <si>
    <t>UC2_Search_Flight</t>
  </si>
  <si>
    <t>UC3_Bill_Ticket</t>
  </si>
  <si>
    <t>UC4_View_Bills</t>
  </si>
  <si>
    <t>UC5_Del_bill</t>
  </si>
  <si>
    <t>UC6_Register</t>
  </si>
  <si>
    <t>Названия строк</t>
  </si>
  <si>
    <t>Общий итог</t>
  </si>
  <si>
    <t>Переход на страницу регистрации</t>
  </si>
  <si>
    <t>Action_Transaction</t>
  </si>
  <si>
    <t>Переход на следуюущий эран после регистрации</t>
  </si>
  <si>
    <t>Профиль с 10 пользователями за 20 минут</t>
  </si>
  <si>
    <t>Профиль с 30 пользователями за час</t>
  </si>
  <si>
    <t>Расчетная интенсивность запросов *300%</t>
  </si>
  <si>
    <t>1 СТУПЕНЬ</t>
  </si>
  <si>
    <t>2 СТУПЕНЬ</t>
  </si>
  <si>
    <t>Профиль с 20 пользователями за 20 минут</t>
  </si>
  <si>
    <t>Расчетная интенсивность запросов / 20 мин * 200%</t>
  </si>
  <si>
    <t>3 СТУПЕНЬ</t>
  </si>
  <si>
    <t>Расчетная интенсивность запросов / 20 мин * 300%</t>
  </si>
  <si>
    <t>4 СТУПЕНЬ</t>
  </si>
  <si>
    <t>Расчетная интенсивность запросов / 20 мин * 400%</t>
  </si>
  <si>
    <t>5 СТУПЕНЬ</t>
  </si>
  <si>
    <t>Профиль с 30 пользователями за 20 минут</t>
  </si>
  <si>
    <t>Профиль с 40 пользователями за 20 минут</t>
  </si>
  <si>
    <t>Профиль с 50 пользователями за 20 минут</t>
  </si>
  <si>
    <t>Расчетная интенсивность запросов / 20 мин * 500%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</si>
</sst>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4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5" applyNumberFormat="0" applyAlignment="0" applyProtection="0"/>
    <xf numFmtId="0" fontId="20" fillId="6" borderId="6" applyNumberFormat="0" applyAlignment="0" applyProtection="0"/>
    <xf numFmtId="0" fontId="21" fillId="6" borderId="5" applyNumberFormat="0" applyAlignment="0" applyProtection="0"/>
    <xf numFmtId="0" fontId="22" fillId="0" borderId="7" applyNumberFormat="0" applyFill="0" applyAlignment="0" applyProtection="0"/>
    <xf numFmtId="0" fontId="23" fillId="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2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9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31" fillId="4" borderId="0" applyNumberFormat="0" applyBorder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6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6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6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6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6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10" fillId="0" borderId="1" xfId="0" applyFont="1" applyBorder="1" applyAlignment="1">
      <alignment vertical="center" wrapText="1"/>
    </xf>
    <xf numFmtId="0" fontId="0" fillId="38" borderId="1" xfId="0" applyFill="1" applyBorder="1"/>
    <xf numFmtId="0" fontId="0" fillId="0" borderId="0" xfId="0" applyAlignment="1">
      <alignment horizontal="center"/>
    </xf>
    <xf numFmtId="1" fontId="0" fillId="33" borderId="1" xfId="0" applyNumberFormat="1" applyFill="1" applyBorder="1"/>
    <xf numFmtId="0" fontId="10" fillId="37" borderId="14" xfId="0" applyFont="1" applyFill="1" applyBorder="1" applyAlignment="1">
      <alignment vertical="center" wrapText="1"/>
    </xf>
    <xf numFmtId="0" fontId="8" fillId="37" borderId="14" xfId="0" applyFont="1" applyFill="1" applyBorder="1" applyAlignment="1">
      <alignment horizontal="left" vertical="center" wrapText="1"/>
    </xf>
    <xf numFmtId="0" fontId="9" fillId="37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4" borderId="1" xfId="0" applyNumberFormat="1" applyFill="1" applyBorder="1"/>
    <xf numFmtId="0" fontId="0" fillId="37" borderId="1" xfId="0" applyFill="1" applyBorder="1"/>
    <xf numFmtId="1" fontId="0" fillId="35" borderId="1" xfId="0" applyNumberFormat="1" applyFill="1" applyBorder="1"/>
    <xf numFmtId="1" fontId="0" fillId="0" borderId="1" xfId="0" applyNumberFormat="1" applyBorder="1"/>
    <xf numFmtId="0" fontId="0" fillId="38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3" borderId="19" xfId="0" applyFill="1" applyBorder="1"/>
    <xf numFmtId="9" fontId="0" fillId="0" borderId="1" xfId="0" applyNumberFormat="1" applyBorder="1"/>
    <xf numFmtId="0" fontId="0" fillId="0" borderId="28" xfId="0" applyBorder="1"/>
    <xf numFmtId="0" fontId="28" fillId="0" borderId="24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29" xfId="0" applyNumberFormat="1" applyBorder="1"/>
    <xf numFmtId="0" fontId="10" fillId="37" borderId="19" xfId="0" applyFont="1" applyFill="1" applyBorder="1" applyAlignment="1">
      <alignment vertical="center" wrapText="1"/>
    </xf>
    <xf numFmtId="0" fontId="8" fillId="37" borderId="19" xfId="0" applyFont="1" applyFill="1" applyBorder="1" applyAlignment="1">
      <alignment horizontal="center" vertical="center" wrapText="1"/>
    </xf>
    <xf numFmtId="0" fontId="8" fillId="37" borderId="32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4" fillId="0" borderId="0" xfId="66"/>
    <xf numFmtId="0" fontId="32" fillId="0" borderId="27" xfId="0" applyFont="1" applyBorder="1"/>
    <xf numFmtId="0" fontId="0" fillId="38" borderId="11" xfId="0" applyFill="1" applyBorder="1"/>
    <xf numFmtId="0" fontId="0" fillId="38" borderId="33" xfId="0" applyFill="1" applyBorder="1"/>
    <xf numFmtId="0" fontId="32" fillId="40" borderId="24" xfId="0" applyFont="1" applyFill="1" applyBorder="1"/>
    <xf numFmtId="2" fontId="32" fillId="40" borderId="1" xfId="0" applyNumberFormat="1" applyFont="1" applyFill="1" applyBorder="1"/>
    <xf numFmtId="2" fontId="0" fillId="0" borderId="1" xfId="0" applyNumberFormat="1" applyBorder="1"/>
    <xf numFmtId="10" fontId="0" fillId="0" borderId="0" xfId="0" applyNumberFormat="1"/>
    <xf numFmtId="0" fontId="0" fillId="0" borderId="0" xfId="0" applyNumberFormat="1"/>
    <xf numFmtId="1" fontId="0" fillId="0" borderId="0" xfId="44" applyNumberFormat="1" applyFont="1" applyBorder="1"/>
    <xf numFmtId="0" fontId="0" fillId="38" borderId="0" xfId="0" applyFill="1"/>
    <xf numFmtId="0" fontId="2" fillId="0" borderId="0" xfId="100"/>
    <xf numFmtId="0" fontId="2" fillId="0" borderId="0" xfId="100"/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41" borderId="34" xfId="0" applyFill="1" applyBorder="1" applyAlignment="1">
      <alignment horizontal="center"/>
    </xf>
    <xf numFmtId="0" fontId="0" fillId="0" borderId="0" xfId="0" applyBorder="1"/>
    <xf numFmtId="0" fontId="1" fillId="0" borderId="0" xfId="120"/>
    <xf numFmtId="1" fontId="0" fillId="38" borderId="1" xfId="0" applyNumberFormat="1" applyFill="1" applyBorder="1"/>
    <xf numFmtId="1" fontId="0" fillId="0" borderId="0" xfId="0" applyNumberFormat="1" applyAlignment="1">
      <alignment horizontal="center"/>
    </xf>
    <xf numFmtId="9" fontId="0" fillId="36" borderId="1" xfId="44" applyNumberFormat="1" applyFont="1" applyFill="1" applyBorder="1"/>
    <xf numFmtId="0" fontId="0" fillId="42" borderId="0" xfId="0" applyFill="1" applyAlignment="1">
      <alignment horizontal="center"/>
    </xf>
    <xf numFmtId="9" fontId="0" fillId="36" borderId="19" xfId="44" applyFont="1" applyFill="1" applyBorder="1"/>
  </cellXfs>
  <cellStyles count="14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00000000-0005-0000-0000-000055000000}"/>
    <cellStyle name="20% — акцент1 5" xfId="102" xr:uid="{00000000-0005-0000-0000-000069000000}"/>
    <cellStyle name="20% — акцент1 6" xfId="122" xr:uid="{00000000-0005-0000-0000-00007F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0000000-0005-0000-0000-000056000000}"/>
    <cellStyle name="20% — акцент2 5" xfId="105" xr:uid="{00000000-0005-0000-0000-00006A000000}"/>
    <cellStyle name="20% — акцент2 6" xfId="125" xr:uid="{00000000-0005-0000-0000-000080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00000000-0005-0000-0000-000057000000}"/>
    <cellStyle name="20% — акцент3 5" xfId="108" xr:uid="{00000000-0005-0000-0000-00006B000000}"/>
    <cellStyle name="20% — акцент3 6" xfId="128" xr:uid="{00000000-0005-0000-0000-000081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00000000-0005-0000-0000-000058000000}"/>
    <cellStyle name="20% — акцент4 5" xfId="111" xr:uid="{00000000-0005-0000-0000-00006C000000}"/>
    <cellStyle name="20% — акцент4 6" xfId="131" xr:uid="{00000000-0005-0000-0000-000082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00000000-0005-0000-0000-000059000000}"/>
    <cellStyle name="20% — акцент5 5" xfId="114" xr:uid="{00000000-0005-0000-0000-00006D000000}"/>
    <cellStyle name="20% — акцент5 6" xfId="134" xr:uid="{00000000-0005-0000-0000-000083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00000000-0005-0000-0000-00005A000000}"/>
    <cellStyle name="20% — акцент6 5" xfId="117" xr:uid="{00000000-0005-0000-0000-00006E000000}"/>
    <cellStyle name="20% — акцент6 6" xfId="137" xr:uid="{00000000-0005-0000-0000-000084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00000000-0005-0000-0000-00005B000000}"/>
    <cellStyle name="40% — акцент1 5" xfId="103" xr:uid="{00000000-0005-0000-0000-00006F000000}"/>
    <cellStyle name="40% — акцент1 6" xfId="123" xr:uid="{00000000-0005-0000-0000-000085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00000000-0005-0000-0000-00005C000000}"/>
    <cellStyle name="40% — акцент2 5" xfId="106" xr:uid="{00000000-0005-0000-0000-000070000000}"/>
    <cellStyle name="40% — акцент2 6" xfId="126" xr:uid="{00000000-0005-0000-0000-000086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00000000-0005-0000-0000-00005D000000}"/>
    <cellStyle name="40% — акцент3 5" xfId="109" xr:uid="{00000000-0005-0000-0000-000071000000}"/>
    <cellStyle name="40% — акцент3 6" xfId="129" xr:uid="{00000000-0005-0000-0000-000087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00000000-0005-0000-0000-00005E000000}"/>
    <cellStyle name="40% — акцент4 5" xfId="112" xr:uid="{00000000-0005-0000-0000-000072000000}"/>
    <cellStyle name="40% — акцент4 6" xfId="132" xr:uid="{00000000-0005-0000-0000-000088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00000000-0005-0000-0000-00005F000000}"/>
    <cellStyle name="40% — акцент5 5" xfId="115" xr:uid="{00000000-0005-0000-0000-000073000000}"/>
    <cellStyle name="40% — акцент5 6" xfId="135" xr:uid="{00000000-0005-0000-0000-000089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00000000-0005-0000-0000-000060000000}"/>
    <cellStyle name="40% — акцент6 5" xfId="118" xr:uid="{00000000-0005-0000-0000-000074000000}"/>
    <cellStyle name="40% — акцент6 6" xfId="138" xr:uid="{00000000-0005-0000-0000-00008A000000}"/>
    <cellStyle name="60% — акцент1" xfId="21" builtinId="32" customBuiltin="1"/>
    <cellStyle name="60% — акцент1 2" xfId="50" xr:uid="{00000000-0005-0000-0000-000025000000}"/>
    <cellStyle name="60% — акцент1 3" xfId="84" xr:uid="{00000000-0005-0000-0000-000061000000}"/>
    <cellStyle name="60% — акцент1 4" xfId="104" xr:uid="{00000000-0005-0000-0000-000075000000}"/>
    <cellStyle name="60% — акцент1 5" xfId="124" xr:uid="{00000000-0005-0000-0000-00008B000000}"/>
    <cellStyle name="60% — акцент2" xfId="25" builtinId="36" customBuiltin="1"/>
    <cellStyle name="60% — акцент2 2" xfId="53" xr:uid="{00000000-0005-0000-0000-000027000000}"/>
    <cellStyle name="60% — акцент2 3" xfId="87" xr:uid="{00000000-0005-0000-0000-000062000000}"/>
    <cellStyle name="60% — акцент2 4" xfId="107" xr:uid="{00000000-0005-0000-0000-000076000000}"/>
    <cellStyle name="60% — акцент2 5" xfId="127" xr:uid="{00000000-0005-0000-0000-00008C000000}"/>
    <cellStyle name="60% — акцент3" xfId="29" builtinId="40" customBuiltin="1"/>
    <cellStyle name="60% — акцент3 2" xfId="56" xr:uid="{00000000-0005-0000-0000-000029000000}"/>
    <cellStyle name="60% — акцент3 3" xfId="90" xr:uid="{00000000-0005-0000-0000-000063000000}"/>
    <cellStyle name="60% — акцент3 4" xfId="110" xr:uid="{00000000-0005-0000-0000-000077000000}"/>
    <cellStyle name="60% — акцент3 5" xfId="130" xr:uid="{00000000-0005-0000-0000-00008D000000}"/>
    <cellStyle name="60% — акцент4" xfId="33" builtinId="44" customBuiltin="1"/>
    <cellStyle name="60% — акцент4 2" xfId="59" xr:uid="{00000000-0005-0000-0000-00002B000000}"/>
    <cellStyle name="60% — акцент4 3" xfId="93" xr:uid="{00000000-0005-0000-0000-000064000000}"/>
    <cellStyle name="60% — акцент4 4" xfId="113" xr:uid="{00000000-0005-0000-0000-000078000000}"/>
    <cellStyle name="60% — акцент4 5" xfId="133" xr:uid="{00000000-0005-0000-0000-00008E000000}"/>
    <cellStyle name="60% — акцент5" xfId="37" builtinId="48" customBuiltin="1"/>
    <cellStyle name="60% — акцент5 2" xfId="62" xr:uid="{00000000-0005-0000-0000-00002D000000}"/>
    <cellStyle name="60% — акцент5 3" xfId="96" xr:uid="{00000000-0005-0000-0000-000065000000}"/>
    <cellStyle name="60% — акцент5 4" xfId="116" xr:uid="{00000000-0005-0000-0000-000079000000}"/>
    <cellStyle name="60% — акцент5 5" xfId="136" xr:uid="{00000000-0005-0000-0000-00008F000000}"/>
    <cellStyle name="60% — акцент6" xfId="41" builtinId="52" customBuiltin="1"/>
    <cellStyle name="60% — акцент6 2" xfId="65" xr:uid="{00000000-0005-0000-0000-00002F000000}"/>
    <cellStyle name="60% — акцент6 3" xfId="99" xr:uid="{00000000-0005-0000-0000-000066000000}"/>
    <cellStyle name="60% — акцент6 4" xfId="119" xr:uid="{00000000-0005-0000-0000-00007A000000}"/>
    <cellStyle name="60% — акцент6 5" xfId="139" xr:uid="{00000000-0005-0000-0000-000090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00000000-0005-0000-0000-000067000000}"/>
    <cellStyle name="Обычный 7" xfId="100" xr:uid="{00000000-0005-0000-0000-00007B000000}"/>
    <cellStyle name="Обычный 8" xfId="120" xr:uid="{00000000-0005-0000-0000-000091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00000000-0005-0000-0000-000068000000}"/>
    <cellStyle name="Примечание 6" xfId="101" xr:uid="{00000000-0005-0000-0000-00007C000000}"/>
    <cellStyle name="Примечание 7" xfId="121" xr:uid="{00000000-0005-0000-0000-000092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" refreshedDate="45587.785475694443" createdVersion="6" refreshedVersion="6" minRefreshableVersion="3" recordCount="32" xr:uid="{00000000-000A-0000-FFFF-FFFF01000000}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5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еход на страницу регистрации"/>
        <s v="Заполнение полей регистарции"/>
        <s v="Переход на следуюущий эран после регистрации"/>
        <m u="1"/>
        <s v="Переход на следуюущий эран после регистарци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200"/>
    </cacheField>
    <cacheField name="одним пользователем в минуту" numFmtId="2">
      <sharedItems containsSemiMixedTypes="0" containsString="0" containsNumber="1" minValue="0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Покупка билета"/>
    <x v="0"/>
    <n v="1"/>
    <n v="3"/>
    <n v="64"/>
    <n v="0.9375"/>
    <n v="20"/>
    <n v="56.25"/>
  </r>
  <r>
    <s v="Покупка билета"/>
    <x v="1"/>
    <n v="1"/>
    <n v="3"/>
    <n v="64"/>
    <n v="0.9375"/>
    <n v="20"/>
    <n v="56.25"/>
  </r>
  <r>
    <s v="Покупка билета"/>
    <x v="2"/>
    <n v="1"/>
    <n v="3"/>
    <n v="64"/>
    <n v="0.9375"/>
    <n v="20"/>
    <n v="56.25"/>
  </r>
  <r>
    <s v="Покупка билета"/>
    <x v="3"/>
    <n v="1"/>
    <n v="3"/>
    <n v="64"/>
    <n v="0.9375"/>
    <n v="20"/>
    <n v="56.25"/>
  </r>
  <r>
    <s v="Покупка билета"/>
    <x v="4"/>
    <n v="1"/>
    <n v="3"/>
    <n v="64"/>
    <n v="0.9375"/>
    <n v="20"/>
    <n v="56.25"/>
  </r>
  <r>
    <s v="Покупка билета"/>
    <x v="5"/>
    <n v="1"/>
    <n v="3"/>
    <n v="64"/>
    <n v="0.9375"/>
    <n v="20"/>
    <n v="56.25"/>
  </r>
  <r>
    <s v="Покупка билета"/>
    <x v="6"/>
    <n v="0"/>
    <n v="3"/>
    <n v="64"/>
    <n v="0"/>
    <n v="20"/>
    <n v="0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6"/>
    <n v="0"/>
    <n v="1"/>
    <n v="52"/>
    <n v="0"/>
    <n v="20"/>
    <n v="0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6"/>
    <n v="1"/>
    <n v="1"/>
    <n v="38"/>
    <n v="1.5789473684210527"/>
    <n v="20"/>
    <n v="31.578947368421055"/>
  </r>
  <r>
    <s v="Логин"/>
    <x v="0"/>
    <n v="1"/>
    <n v="1"/>
    <n v="200"/>
    <n v="0.3"/>
    <n v="20"/>
    <n v="6"/>
  </r>
  <r>
    <s v="Логин"/>
    <x v="1"/>
    <n v="1"/>
    <n v="1"/>
    <n v="200"/>
    <n v="0.3"/>
    <n v="20"/>
    <n v="6"/>
  </r>
  <r>
    <s v="Логин"/>
    <x v="2"/>
    <n v="1"/>
    <n v="1"/>
    <n v="200"/>
    <n v="0.3"/>
    <n v="20"/>
    <n v="6"/>
  </r>
  <r>
    <s v="Логин"/>
    <x v="6"/>
    <n v="1"/>
    <n v="1"/>
    <n v="200"/>
    <n v="0.3"/>
    <n v="20"/>
    <n v="6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Поиск билета без покупки"/>
    <x v="6"/>
    <n v="1"/>
    <n v="2"/>
    <n v="70"/>
    <n v="0.8571428571428571"/>
    <n v="20"/>
    <n v="34.285714285714285"/>
  </r>
  <r>
    <s v="Ознакомление с путевым листом"/>
    <x v="0"/>
    <n v="1"/>
    <n v="2"/>
    <n v="76"/>
    <n v="0.78947368421052633"/>
    <n v="20"/>
    <n v="31.578947368421055"/>
  </r>
  <r>
    <s v="Ознакомление с путевым листом"/>
    <x v="1"/>
    <n v="1"/>
    <n v="2"/>
    <n v="76"/>
    <n v="0.78947368421052633"/>
    <n v="20"/>
    <n v="31.578947368421055"/>
  </r>
  <r>
    <s v="Ознакомление с путевым листом"/>
    <x v="7"/>
    <n v="1"/>
    <n v="2"/>
    <n v="76"/>
    <n v="0.78947368421052633"/>
    <n v="20"/>
    <n v="31.578947368421055"/>
  </r>
  <r>
    <s v="Ознакомление с путевым листом"/>
    <x v="6"/>
    <n v="1"/>
    <n v="2"/>
    <n v="76"/>
    <n v="0.78947368421052633"/>
    <n v="20"/>
    <n v="31.578947368421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6"/>
        <item x="3"/>
        <item x="5"/>
        <item x="8"/>
        <item x="7"/>
        <item x="0"/>
        <item m="1" x="14"/>
        <item x="10"/>
        <item m="1" x="13"/>
        <item x="2"/>
        <item m="1" x="12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3"/>
    </i>
    <i>
      <x v="14"/>
    </i>
    <i t="grand">
      <x/>
    </i>
  </rowItems>
  <colItems count="1">
    <i/>
  </colItems>
  <dataFields count="1">
    <dataField name="Сумма по полю Итого" fld="7" baseField="0" baseItem="0"/>
  </dataFields>
  <formats count="7"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43" zoomScaleNormal="100" workbookViewId="0">
      <selection activeCell="Q17" sqref="Q17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77734375" customWidth="1"/>
    <col min="5" max="5" width="19.109375" bestFit="1" customWidth="1"/>
    <col min="6" max="6" width="28.3320312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77734375" customWidth="1"/>
    <col min="15" max="15" width="23.77734375" customWidth="1"/>
    <col min="16" max="16" width="23.44140625" bestFit="1" customWidth="1"/>
    <col min="17" max="17" width="26" customWidth="1"/>
    <col min="18" max="18" width="10.4414062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17</v>
      </c>
      <c r="B1" t="s">
        <v>18</v>
      </c>
      <c r="C1" t="s">
        <v>19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1" t="s">
        <v>77</v>
      </c>
      <c r="J1" t="s">
        <v>29</v>
      </c>
      <c r="M1" s="26" t="s">
        <v>20</v>
      </c>
      <c r="N1" s="27" t="s">
        <v>22</v>
      </c>
      <c r="O1" s="27" t="s">
        <v>23</v>
      </c>
      <c r="P1" s="27" t="s">
        <v>58</v>
      </c>
      <c r="Q1" s="27" t="s">
        <v>24</v>
      </c>
      <c r="R1" s="27" t="s">
        <v>21</v>
      </c>
      <c r="S1" s="34" t="s">
        <v>27</v>
      </c>
      <c r="T1" s="49" t="s">
        <v>60</v>
      </c>
      <c r="U1" s="35" t="s">
        <v>25</v>
      </c>
      <c r="V1" s="35" t="s">
        <v>26</v>
      </c>
      <c r="W1" s="17" t="s">
        <v>28</v>
      </c>
    </row>
    <row r="2" spans="1:23" x14ac:dyDescent="0.3">
      <c r="A2" s="9" t="s">
        <v>5</v>
      </c>
      <c r="B2" s="9" t="s">
        <v>40</v>
      </c>
      <c r="C2" s="22">
        <v>1</v>
      </c>
      <c r="D2" s="24">
        <f>VLOOKUP(A2,$M$1:$X$8,6,FALSE)</f>
        <v>3</v>
      </c>
      <c r="E2">
        <f>VLOOKUP(A2,$M$1:$X$8,5,FALSE)</f>
        <v>64</v>
      </c>
      <c r="F2" s="4">
        <f>60/E2*C2</f>
        <v>0.9375</v>
      </c>
      <c r="G2">
        <f t="shared" ref="G2:G6" si="0">VLOOKUP(A2,$M$1:$X$8,9,FALSE)</f>
        <v>20</v>
      </c>
      <c r="H2" s="3">
        <f>D2*F2*G2</f>
        <v>56.25</v>
      </c>
      <c r="I2" s="2" t="s">
        <v>0</v>
      </c>
      <c r="J2" s="3">
        <v>151.19158473105841</v>
      </c>
      <c r="M2" s="29" t="s">
        <v>5</v>
      </c>
      <c r="N2" s="5">
        <v>1.9345000000000001</v>
      </c>
      <c r="O2" s="20">
        <f>P2-N2</f>
        <v>30.0655</v>
      </c>
      <c r="P2" s="51">
        <f>Q2/2</f>
        <v>32</v>
      </c>
      <c r="Q2" s="11">
        <v>64</v>
      </c>
      <c r="R2" s="32">
        <v>3</v>
      </c>
      <c r="S2" s="33">
        <f t="shared" ref="S2:S7" si="1">R2/W$2</f>
        <v>0.3</v>
      </c>
      <c r="T2" s="50">
        <f t="shared" ref="T2:T7" si="2">60/(Q2)</f>
        <v>0.9375</v>
      </c>
      <c r="U2" s="36">
        <v>20</v>
      </c>
      <c r="V2" s="37">
        <f>ROUND(R2*T2*U2,0)</f>
        <v>56</v>
      </c>
      <c r="W2" s="15">
        <f>SUM(R2:R7)</f>
        <v>10</v>
      </c>
    </row>
    <row r="3" spans="1:23" x14ac:dyDescent="0.3">
      <c r="A3" s="9" t="s">
        <v>5</v>
      </c>
      <c r="B3" s="9" t="s">
        <v>0</v>
      </c>
      <c r="C3" s="22">
        <v>1</v>
      </c>
      <c r="D3" s="25">
        <f>VLOOKUP(A3,$M$1:$X$8,6,FALSE)</f>
        <v>3</v>
      </c>
      <c r="E3">
        <f>VLOOKUP(A3,$M$1:$X$8,5,FALSE)</f>
        <v>64</v>
      </c>
      <c r="F3" s="4">
        <f>60/E3*C3</f>
        <v>0.9375</v>
      </c>
      <c r="G3">
        <f t="shared" si="0"/>
        <v>20</v>
      </c>
      <c r="H3" s="3">
        <f>D3*F3*G3</f>
        <v>56.25</v>
      </c>
      <c r="I3" s="2" t="s">
        <v>9</v>
      </c>
      <c r="J3" s="3">
        <v>90.535714285714278</v>
      </c>
      <c r="M3" s="29" t="s">
        <v>6</v>
      </c>
      <c r="N3" s="5">
        <v>1.7974000000000001</v>
      </c>
      <c r="O3" s="20">
        <f t="shared" ref="O3:O7" si="3">P3-N3</f>
        <v>24.2026</v>
      </c>
      <c r="P3" s="51">
        <f t="shared" ref="P3:P7" si="4">Q3/2</f>
        <v>26</v>
      </c>
      <c r="Q3" s="11">
        <v>52</v>
      </c>
      <c r="R3" s="32">
        <v>1</v>
      </c>
      <c r="S3" s="33">
        <f t="shared" si="1"/>
        <v>0.1</v>
      </c>
      <c r="T3" s="50">
        <f t="shared" si="2"/>
        <v>1.1538461538461537</v>
      </c>
      <c r="U3" s="36">
        <v>20</v>
      </c>
      <c r="V3" s="37">
        <f>ROUND(R3*T3*U3,0)</f>
        <v>23</v>
      </c>
      <c r="W3" s="15"/>
    </row>
    <row r="4" spans="1:23" x14ac:dyDescent="0.3">
      <c r="A4" s="9" t="s">
        <v>5</v>
      </c>
      <c r="B4" s="9" t="s">
        <v>45</v>
      </c>
      <c r="C4" s="22">
        <v>1</v>
      </c>
      <c r="D4" s="25">
        <f>VLOOKUP(A5,$M$1:$X$8,6,FALSE)</f>
        <v>3</v>
      </c>
      <c r="E4">
        <f>VLOOKUP(A5,$M$1:$X$8,5,FALSE)</f>
        <v>64</v>
      </c>
      <c r="F4" s="4">
        <f t="shared" ref="F4" si="5">60/E4*C4</f>
        <v>0.9375</v>
      </c>
      <c r="G4">
        <f t="shared" si="0"/>
        <v>20</v>
      </c>
      <c r="H4" s="3">
        <f t="shared" ref="H4" si="6">D4*F4*G4</f>
        <v>56.25</v>
      </c>
      <c r="I4" s="2" t="s">
        <v>3</v>
      </c>
      <c r="J4" s="3">
        <v>103.4436090225564</v>
      </c>
      <c r="M4" s="29" t="s">
        <v>39</v>
      </c>
      <c r="N4" s="5">
        <v>0.91659999999999997</v>
      </c>
      <c r="O4" s="20">
        <f t="shared" si="3"/>
        <v>18.083400000000001</v>
      </c>
      <c r="P4" s="51">
        <f t="shared" si="4"/>
        <v>19</v>
      </c>
      <c r="Q4" s="11">
        <v>38</v>
      </c>
      <c r="R4" s="32">
        <v>1</v>
      </c>
      <c r="S4" s="33">
        <f t="shared" si="1"/>
        <v>0.1</v>
      </c>
      <c r="T4" s="50">
        <f t="shared" si="2"/>
        <v>1.5789473684210527</v>
      </c>
      <c r="U4" s="36">
        <v>20</v>
      </c>
      <c r="V4" s="37">
        <f>ROUND(R4*T4*U4,0)</f>
        <v>32</v>
      </c>
      <c r="W4" s="15"/>
    </row>
    <row r="5" spans="1:23" x14ac:dyDescent="0.3">
      <c r="A5" s="9" t="s">
        <v>5</v>
      </c>
      <c r="B5" s="9" t="s">
        <v>8</v>
      </c>
      <c r="C5" s="22">
        <v>1</v>
      </c>
      <c r="D5" s="25">
        <f>VLOOKUP(A6,$M$1:$X$8,6,FALSE)</f>
        <v>3</v>
      </c>
      <c r="E5">
        <f>VLOOKUP(A6,$M$1:$X$8,5,FALSE)</f>
        <v>64</v>
      </c>
      <c r="F5" s="4">
        <f t="shared" ref="F5" si="7">60/E5*C5</f>
        <v>0.9375</v>
      </c>
      <c r="G5">
        <f t="shared" si="0"/>
        <v>20</v>
      </c>
      <c r="H5" s="3">
        <f t="shared" ref="H5" si="8">D5*F5*G5</f>
        <v>56.25</v>
      </c>
      <c r="I5" s="2" t="s">
        <v>8</v>
      </c>
      <c r="J5" s="3">
        <v>90.535714285714278</v>
      </c>
      <c r="M5" s="29" t="s">
        <v>42</v>
      </c>
      <c r="N5" s="5">
        <v>1.373</v>
      </c>
      <c r="O5" s="20">
        <f t="shared" si="3"/>
        <v>33.627000000000002</v>
      </c>
      <c r="P5" s="51">
        <f t="shared" si="4"/>
        <v>35</v>
      </c>
      <c r="Q5" s="11">
        <v>70</v>
      </c>
      <c r="R5" s="32">
        <v>2</v>
      </c>
      <c r="S5" s="33">
        <f t="shared" si="1"/>
        <v>0.2</v>
      </c>
      <c r="T5" s="50">
        <f t="shared" si="2"/>
        <v>0.8571428571428571</v>
      </c>
      <c r="U5" s="36">
        <v>20</v>
      </c>
      <c r="V5" s="37">
        <f>ROUND(R5*T5*U5,0)</f>
        <v>34</v>
      </c>
      <c r="W5" s="15"/>
    </row>
    <row r="6" spans="1:23" x14ac:dyDescent="0.3">
      <c r="A6" s="9" t="s">
        <v>5</v>
      </c>
      <c r="B6" s="9" t="s">
        <v>9</v>
      </c>
      <c r="C6" s="22">
        <v>1</v>
      </c>
      <c r="D6" s="25">
        <f t="shared" ref="D6" si="9">VLOOKUP(A6,$M$1:$X$8,6,FALSE)</f>
        <v>3</v>
      </c>
      <c r="E6">
        <f t="shared" ref="E6" si="10">VLOOKUP(A6,$M$1:$X$8,5,FALSE)</f>
        <v>64</v>
      </c>
      <c r="F6" s="4">
        <f t="shared" ref="F6" si="11">60/E6*C6</f>
        <v>0.9375</v>
      </c>
      <c r="G6">
        <f t="shared" si="0"/>
        <v>20</v>
      </c>
      <c r="H6" s="3">
        <f t="shared" ref="H6" si="12">D6*F6*G6</f>
        <v>56.25</v>
      </c>
      <c r="I6" s="2" t="s">
        <v>1</v>
      </c>
      <c r="J6" s="3">
        <v>56.25</v>
      </c>
      <c r="M6" s="29" t="s">
        <v>7</v>
      </c>
      <c r="N6" s="5">
        <v>0.86419999999999997</v>
      </c>
      <c r="O6" s="20">
        <f t="shared" si="3"/>
        <v>37.135800000000003</v>
      </c>
      <c r="P6" s="51">
        <f t="shared" si="4"/>
        <v>38</v>
      </c>
      <c r="Q6" s="11">
        <v>76</v>
      </c>
      <c r="R6" s="32">
        <v>2</v>
      </c>
      <c r="S6" s="33">
        <f t="shared" si="1"/>
        <v>0.2</v>
      </c>
      <c r="T6" s="50">
        <f t="shared" si="2"/>
        <v>0.78947368421052633</v>
      </c>
      <c r="U6" s="36">
        <v>20</v>
      </c>
      <c r="V6" s="37">
        <f>ROUND(R6*T6*U6,0)</f>
        <v>32</v>
      </c>
      <c r="W6" s="15"/>
    </row>
    <row r="7" spans="1:23" x14ac:dyDescent="0.3">
      <c r="A7" s="47" t="s">
        <v>5</v>
      </c>
      <c r="B7" s="9" t="s">
        <v>1</v>
      </c>
      <c r="C7" s="48">
        <v>1</v>
      </c>
      <c r="D7" s="25">
        <f t="shared" ref="D7" si="13">VLOOKUP(A7,$M$1:$X$8,6,FALSE)</f>
        <v>3</v>
      </c>
      <c r="E7">
        <f t="shared" ref="E7" si="14">VLOOKUP(A7,$M$1:$X$8,5,FALSE)</f>
        <v>64</v>
      </c>
      <c r="F7" s="4">
        <f t="shared" ref="F7" si="15">60/E7*C7</f>
        <v>0.9375</v>
      </c>
      <c r="G7">
        <f t="shared" ref="G7" si="16">VLOOKUP(A7,$M$1:$X$8,9,FALSE)</f>
        <v>20</v>
      </c>
      <c r="H7" s="3">
        <f t="shared" ref="H7" si="17">D7*F7*G7</f>
        <v>56.25</v>
      </c>
      <c r="I7" s="2" t="s">
        <v>10</v>
      </c>
      <c r="J7" s="3">
        <v>23.076923076923073</v>
      </c>
      <c r="M7" s="29" t="s">
        <v>43</v>
      </c>
      <c r="N7" s="5">
        <v>0.63170000000000004</v>
      </c>
      <c r="O7" s="20">
        <f t="shared" si="3"/>
        <v>99.368300000000005</v>
      </c>
      <c r="P7" s="51">
        <f t="shared" si="4"/>
        <v>100</v>
      </c>
      <c r="Q7" s="11">
        <v>200</v>
      </c>
      <c r="R7" s="32">
        <v>1</v>
      </c>
      <c r="S7" s="33">
        <f t="shared" si="1"/>
        <v>0.1</v>
      </c>
      <c r="T7" s="50">
        <f t="shared" si="2"/>
        <v>0.3</v>
      </c>
      <c r="U7" s="36">
        <v>20</v>
      </c>
      <c r="V7" s="37">
        <f>SUM(V2:V6)</f>
        <v>177</v>
      </c>
      <c r="W7" s="15"/>
    </row>
    <row r="8" spans="1:23" ht="15" thickBot="1" x14ac:dyDescent="0.35">
      <c r="A8" s="9" t="s">
        <v>5</v>
      </c>
      <c r="B8" s="9" t="s">
        <v>3</v>
      </c>
      <c r="C8" s="22">
        <v>0</v>
      </c>
      <c r="D8" s="25">
        <f t="shared" ref="D8:D33" si="18">VLOOKUP(A8,$M$1:$X$8,6,FALSE)</f>
        <v>3</v>
      </c>
      <c r="E8">
        <f t="shared" ref="E8:E33" si="19">VLOOKUP(A8,$M$1:$X$8,5,FALSE)</f>
        <v>64</v>
      </c>
      <c r="F8" s="4">
        <f t="shared" ref="F8:F33" si="20">60/E8*C8</f>
        <v>0</v>
      </c>
      <c r="G8">
        <f t="shared" ref="G8:G33" si="21">VLOOKUP(A8,$M$1:$X$8,9,FALSE)</f>
        <v>20</v>
      </c>
      <c r="H8" s="3">
        <f t="shared" ref="H8:H18" si="22">D8*F8*G8</f>
        <v>0</v>
      </c>
      <c r="I8" s="2" t="s">
        <v>2</v>
      </c>
      <c r="J8" s="3">
        <v>88.941584731058413</v>
      </c>
      <c r="M8" s="30"/>
      <c r="N8" s="31"/>
      <c r="O8" s="31"/>
      <c r="P8" s="31"/>
      <c r="Q8" s="31"/>
      <c r="R8" s="31"/>
      <c r="S8" s="38">
        <f>SUM(S2:S7)</f>
        <v>0.99999999999999989</v>
      </c>
      <c r="T8" s="46"/>
      <c r="U8" s="31"/>
      <c r="V8" s="31"/>
      <c r="W8" s="16"/>
    </row>
    <row r="9" spans="1:23" x14ac:dyDescent="0.3">
      <c r="A9" s="9" t="s">
        <v>6</v>
      </c>
      <c r="B9" s="9" t="s">
        <v>40</v>
      </c>
      <c r="C9" s="9">
        <v>1</v>
      </c>
      <c r="D9" s="17">
        <f t="shared" si="18"/>
        <v>1</v>
      </c>
      <c r="E9" s="3">
        <f t="shared" si="19"/>
        <v>52</v>
      </c>
      <c r="F9" s="4">
        <f t="shared" si="20"/>
        <v>1.1538461538461537</v>
      </c>
      <c r="G9">
        <f t="shared" si="21"/>
        <v>20</v>
      </c>
      <c r="H9" s="3">
        <f t="shared" si="22"/>
        <v>23.076923076923073</v>
      </c>
      <c r="I9" s="2" t="s">
        <v>40</v>
      </c>
      <c r="J9" s="3">
        <v>182.77053209947945</v>
      </c>
    </row>
    <row r="10" spans="1:23" x14ac:dyDescent="0.3">
      <c r="A10" s="9" t="s">
        <v>6</v>
      </c>
      <c r="B10" s="9" t="s">
        <v>0</v>
      </c>
      <c r="C10" s="9">
        <v>1</v>
      </c>
      <c r="D10" s="15">
        <f t="shared" si="18"/>
        <v>1</v>
      </c>
      <c r="E10" s="3">
        <f t="shared" si="19"/>
        <v>52</v>
      </c>
      <c r="F10" s="4">
        <f t="shared" si="20"/>
        <v>1.1538461538461537</v>
      </c>
      <c r="G10">
        <f t="shared" si="21"/>
        <v>20</v>
      </c>
      <c r="H10" s="3">
        <f t="shared" si="22"/>
        <v>23.076923076923073</v>
      </c>
      <c r="I10" s="2" t="s">
        <v>41</v>
      </c>
      <c r="J10" s="3">
        <v>31.578947368421055</v>
      </c>
    </row>
    <row r="11" spans="1:23" x14ac:dyDescent="0.3">
      <c r="A11" s="9" t="s">
        <v>6</v>
      </c>
      <c r="B11" s="9" t="s">
        <v>2</v>
      </c>
      <c r="C11" s="9">
        <v>1</v>
      </c>
      <c r="D11" s="15">
        <f t="shared" si="18"/>
        <v>1</v>
      </c>
      <c r="E11" s="3">
        <f t="shared" si="19"/>
        <v>52</v>
      </c>
      <c r="F11" s="4">
        <f t="shared" si="20"/>
        <v>1.1538461538461537</v>
      </c>
      <c r="G11">
        <f t="shared" si="21"/>
        <v>20</v>
      </c>
      <c r="H11" s="3">
        <f t="shared" si="22"/>
        <v>23.076923076923073</v>
      </c>
      <c r="I11" s="2" t="s">
        <v>45</v>
      </c>
      <c r="J11" s="3">
        <v>96.535714285714278</v>
      </c>
    </row>
    <row r="12" spans="1:23" x14ac:dyDescent="0.3">
      <c r="A12" s="9" t="s">
        <v>6</v>
      </c>
      <c r="B12" s="9" t="s">
        <v>10</v>
      </c>
      <c r="C12" s="9">
        <v>1</v>
      </c>
      <c r="D12" s="15">
        <f t="shared" si="18"/>
        <v>1</v>
      </c>
      <c r="E12" s="3">
        <f t="shared" si="19"/>
        <v>52</v>
      </c>
      <c r="F12" s="4">
        <f t="shared" si="20"/>
        <v>1.1538461538461537</v>
      </c>
      <c r="G12">
        <f t="shared" si="21"/>
        <v>20</v>
      </c>
      <c r="H12" s="3">
        <f t="shared" si="22"/>
        <v>23.076923076923073</v>
      </c>
      <c r="I12" s="2" t="s">
        <v>79</v>
      </c>
      <c r="J12" s="3">
        <v>31.578947368421055</v>
      </c>
    </row>
    <row r="13" spans="1:23" ht="15" thickBot="1" x14ac:dyDescent="0.35">
      <c r="A13" s="9" t="s">
        <v>6</v>
      </c>
      <c r="B13" s="9" t="s">
        <v>3</v>
      </c>
      <c r="C13" s="9">
        <v>0</v>
      </c>
      <c r="D13" s="16">
        <f t="shared" si="18"/>
        <v>1</v>
      </c>
      <c r="E13" s="3">
        <f t="shared" si="19"/>
        <v>52</v>
      </c>
      <c r="F13" s="4">
        <f t="shared" si="20"/>
        <v>0</v>
      </c>
      <c r="G13">
        <f t="shared" si="21"/>
        <v>20</v>
      </c>
      <c r="H13" s="3">
        <f t="shared" si="22"/>
        <v>0</v>
      </c>
      <c r="I13" s="2" t="s">
        <v>81</v>
      </c>
      <c r="J13" s="3">
        <v>31.578947368421055</v>
      </c>
    </row>
    <row r="14" spans="1:23" x14ac:dyDescent="0.3">
      <c r="A14" s="9" t="s">
        <v>39</v>
      </c>
      <c r="B14" s="9" t="s">
        <v>40</v>
      </c>
      <c r="C14" s="9">
        <v>1</v>
      </c>
      <c r="D14" s="17">
        <f t="shared" si="18"/>
        <v>1</v>
      </c>
      <c r="E14" s="3">
        <f t="shared" si="19"/>
        <v>38</v>
      </c>
      <c r="F14" s="4">
        <f t="shared" si="20"/>
        <v>1.5789473684210527</v>
      </c>
      <c r="G14">
        <f t="shared" si="21"/>
        <v>20</v>
      </c>
      <c r="H14" s="3">
        <f t="shared" si="22"/>
        <v>31.578947368421055</v>
      </c>
      <c r="I14" s="2" t="s">
        <v>78</v>
      </c>
      <c r="J14" s="3">
        <v>978.01821862348152</v>
      </c>
    </row>
    <row r="15" spans="1:23" x14ac:dyDescent="0.3">
      <c r="A15" s="9" t="s">
        <v>39</v>
      </c>
      <c r="B15" s="9" t="s">
        <v>79</v>
      </c>
      <c r="C15" s="9">
        <v>1</v>
      </c>
      <c r="D15" s="15">
        <f t="shared" si="18"/>
        <v>1</v>
      </c>
      <c r="E15" s="3">
        <f t="shared" si="19"/>
        <v>38</v>
      </c>
      <c r="F15" s="4">
        <f t="shared" si="20"/>
        <v>1.5789473684210527</v>
      </c>
      <c r="G15">
        <f t="shared" si="21"/>
        <v>20</v>
      </c>
      <c r="H15" s="3">
        <f t="shared" si="22"/>
        <v>31.578947368421055</v>
      </c>
    </row>
    <row r="16" spans="1:23" x14ac:dyDescent="0.3">
      <c r="A16" s="9" t="s">
        <v>39</v>
      </c>
      <c r="B16" s="9" t="s">
        <v>41</v>
      </c>
      <c r="C16" s="9">
        <v>1</v>
      </c>
      <c r="D16" s="15">
        <f t="shared" si="18"/>
        <v>1</v>
      </c>
      <c r="E16" s="3">
        <f t="shared" si="19"/>
        <v>38</v>
      </c>
      <c r="F16" s="4">
        <f t="shared" si="20"/>
        <v>1.5789473684210527</v>
      </c>
      <c r="G16">
        <f t="shared" si="21"/>
        <v>20</v>
      </c>
      <c r="H16" s="3">
        <f t="shared" si="22"/>
        <v>31.578947368421055</v>
      </c>
    </row>
    <row r="17" spans="1:13" x14ac:dyDescent="0.3">
      <c r="A17" s="9" t="s">
        <v>39</v>
      </c>
      <c r="B17" s="9" t="s">
        <v>81</v>
      </c>
      <c r="C17" s="9">
        <v>1</v>
      </c>
      <c r="D17" s="15">
        <f t="shared" si="18"/>
        <v>1</v>
      </c>
      <c r="E17" s="3">
        <f t="shared" si="19"/>
        <v>38</v>
      </c>
      <c r="F17" s="4">
        <f t="shared" si="20"/>
        <v>1.5789473684210527</v>
      </c>
      <c r="G17">
        <f t="shared" si="21"/>
        <v>20</v>
      </c>
      <c r="H17" s="3">
        <f t="shared" si="22"/>
        <v>31.578947368421055</v>
      </c>
    </row>
    <row r="18" spans="1:13" ht="15" thickBot="1" x14ac:dyDescent="0.35">
      <c r="A18" s="9" t="s">
        <v>39</v>
      </c>
      <c r="B18" s="9" t="s">
        <v>3</v>
      </c>
      <c r="C18" s="9">
        <v>1</v>
      </c>
      <c r="D18" s="15">
        <f t="shared" si="18"/>
        <v>1</v>
      </c>
      <c r="E18" s="3">
        <f t="shared" si="19"/>
        <v>38</v>
      </c>
      <c r="F18" s="4">
        <f t="shared" si="20"/>
        <v>1.5789473684210527</v>
      </c>
      <c r="G18">
        <f t="shared" si="21"/>
        <v>20</v>
      </c>
      <c r="H18" s="3">
        <f t="shared" si="22"/>
        <v>31.578947368421055</v>
      </c>
    </row>
    <row r="19" spans="1:13" x14ac:dyDescent="0.3">
      <c r="A19" s="9" t="s">
        <v>43</v>
      </c>
      <c r="B19" s="9" t="s">
        <v>40</v>
      </c>
      <c r="C19" s="22">
        <v>1</v>
      </c>
      <c r="D19" s="24">
        <f t="shared" si="18"/>
        <v>1</v>
      </c>
      <c r="E19">
        <f t="shared" si="19"/>
        <v>200</v>
      </c>
      <c r="F19" s="4">
        <f t="shared" si="20"/>
        <v>0.3</v>
      </c>
      <c r="G19">
        <f t="shared" si="21"/>
        <v>20</v>
      </c>
      <c r="H19" s="3">
        <f>D19*F19*G19</f>
        <v>6</v>
      </c>
    </row>
    <row r="20" spans="1:13" x14ac:dyDescent="0.3">
      <c r="A20" s="9" t="s">
        <v>43</v>
      </c>
      <c r="B20" s="9" t="s">
        <v>0</v>
      </c>
      <c r="C20" s="22">
        <v>1</v>
      </c>
      <c r="D20" s="25">
        <f t="shared" si="18"/>
        <v>1</v>
      </c>
      <c r="E20">
        <f t="shared" si="19"/>
        <v>200</v>
      </c>
      <c r="F20" s="4">
        <f t="shared" si="20"/>
        <v>0.3</v>
      </c>
      <c r="G20">
        <f t="shared" si="21"/>
        <v>20</v>
      </c>
      <c r="H20" s="3">
        <f t="shared" ref="H20" si="23">D20*F20*G20</f>
        <v>6</v>
      </c>
    </row>
    <row r="21" spans="1:13" x14ac:dyDescent="0.3">
      <c r="A21" s="9" t="s">
        <v>43</v>
      </c>
      <c r="B21" s="55" t="s">
        <v>45</v>
      </c>
      <c r="C21" s="48">
        <v>1</v>
      </c>
      <c r="D21" s="25">
        <f t="shared" si="18"/>
        <v>1</v>
      </c>
      <c r="E21">
        <f t="shared" si="19"/>
        <v>200</v>
      </c>
      <c r="F21" s="4">
        <f t="shared" si="20"/>
        <v>0.3</v>
      </c>
      <c r="G21">
        <f t="shared" si="21"/>
        <v>20</v>
      </c>
      <c r="H21" s="3">
        <f t="shared" ref="H21" si="24">D21*F21*G21</f>
        <v>6</v>
      </c>
    </row>
    <row r="22" spans="1:13" ht="15" thickBot="1" x14ac:dyDescent="0.35">
      <c r="A22" s="9" t="s">
        <v>43</v>
      </c>
      <c r="B22" s="9" t="s">
        <v>3</v>
      </c>
      <c r="C22" s="22">
        <v>1</v>
      </c>
      <c r="D22" s="23">
        <f t="shared" si="18"/>
        <v>1</v>
      </c>
      <c r="E22">
        <f t="shared" si="19"/>
        <v>200</v>
      </c>
      <c r="F22" s="4">
        <f t="shared" si="20"/>
        <v>0.3</v>
      </c>
      <c r="G22">
        <f t="shared" si="21"/>
        <v>20</v>
      </c>
      <c r="H22" s="3">
        <f t="shared" ref="H22:H33" si="25">D22*F22*G22</f>
        <v>6</v>
      </c>
    </row>
    <row r="23" spans="1:13" x14ac:dyDescent="0.3">
      <c r="A23" s="9" t="s">
        <v>42</v>
      </c>
      <c r="B23" s="9" t="s">
        <v>40</v>
      </c>
      <c r="C23" s="9">
        <v>1</v>
      </c>
      <c r="D23" s="15">
        <f t="shared" si="18"/>
        <v>2</v>
      </c>
      <c r="E23">
        <f t="shared" si="19"/>
        <v>70</v>
      </c>
      <c r="F23" s="4">
        <f t="shared" si="20"/>
        <v>0.8571428571428571</v>
      </c>
      <c r="G23">
        <f t="shared" si="21"/>
        <v>20</v>
      </c>
      <c r="H23" s="3">
        <f t="shared" si="25"/>
        <v>34.285714285714285</v>
      </c>
    </row>
    <row r="24" spans="1:13" x14ac:dyDescent="0.3">
      <c r="A24" s="9" t="s">
        <v>42</v>
      </c>
      <c r="B24" s="9" t="s">
        <v>0</v>
      </c>
      <c r="C24" s="9">
        <v>1</v>
      </c>
      <c r="D24" s="15">
        <f t="shared" si="18"/>
        <v>2</v>
      </c>
      <c r="E24">
        <f t="shared" si="19"/>
        <v>70</v>
      </c>
      <c r="F24" s="4">
        <f t="shared" si="20"/>
        <v>0.8571428571428571</v>
      </c>
      <c r="G24">
        <f t="shared" si="21"/>
        <v>20</v>
      </c>
      <c r="H24" s="3">
        <f t="shared" si="25"/>
        <v>34.285714285714285</v>
      </c>
    </row>
    <row r="25" spans="1:13" x14ac:dyDescent="0.3">
      <c r="A25" s="9" t="s">
        <v>42</v>
      </c>
      <c r="B25" s="55" t="s">
        <v>45</v>
      </c>
      <c r="C25" s="48">
        <v>1</v>
      </c>
      <c r="D25" s="15">
        <f t="shared" si="18"/>
        <v>2</v>
      </c>
      <c r="E25">
        <f t="shared" si="19"/>
        <v>70</v>
      </c>
      <c r="F25" s="4">
        <f t="shared" si="20"/>
        <v>0.8571428571428571</v>
      </c>
      <c r="G25">
        <f t="shared" si="21"/>
        <v>20</v>
      </c>
      <c r="H25" s="3">
        <f t="shared" si="25"/>
        <v>34.285714285714285</v>
      </c>
    </row>
    <row r="26" spans="1:13" x14ac:dyDescent="0.3">
      <c r="A26" s="9" t="s">
        <v>42</v>
      </c>
      <c r="B26" s="9" t="s">
        <v>8</v>
      </c>
      <c r="C26" s="9">
        <v>1</v>
      </c>
      <c r="D26" s="15">
        <f t="shared" si="18"/>
        <v>2</v>
      </c>
      <c r="E26">
        <f t="shared" si="19"/>
        <v>70</v>
      </c>
      <c r="F26" s="4">
        <f t="shared" si="20"/>
        <v>0.8571428571428571</v>
      </c>
      <c r="G26">
        <f t="shared" si="21"/>
        <v>20</v>
      </c>
      <c r="H26" s="3">
        <f t="shared" si="25"/>
        <v>34.285714285714285</v>
      </c>
    </row>
    <row r="27" spans="1:13" x14ac:dyDescent="0.3">
      <c r="A27" s="9" t="s">
        <v>42</v>
      </c>
      <c r="B27" s="9" t="s">
        <v>9</v>
      </c>
      <c r="C27" s="9">
        <v>1</v>
      </c>
      <c r="D27" s="15">
        <f t="shared" si="18"/>
        <v>2</v>
      </c>
      <c r="E27">
        <f t="shared" si="19"/>
        <v>70</v>
      </c>
      <c r="F27" s="4">
        <f t="shared" si="20"/>
        <v>0.8571428571428571</v>
      </c>
      <c r="G27">
        <f t="shared" si="21"/>
        <v>20</v>
      </c>
      <c r="H27" s="3">
        <f t="shared" si="25"/>
        <v>34.285714285714285</v>
      </c>
    </row>
    <row r="28" spans="1:13" x14ac:dyDescent="0.3">
      <c r="A28" s="9" t="s">
        <v>42</v>
      </c>
      <c r="B28" s="9" t="s">
        <v>2</v>
      </c>
      <c r="C28" s="48">
        <v>1</v>
      </c>
      <c r="D28" s="15">
        <f t="shared" si="18"/>
        <v>2</v>
      </c>
      <c r="E28">
        <f t="shared" si="19"/>
        <v>70</v>
      </c>
      <c r="F28" s="4">
        <f t="shared" si="20"/>
        <v>0.8571428571428571</v>
      </c>
      <c r="G28">
        <f t="shared" si="21"/>
        <v>20</v>
      </c>
      <c r="H28" s="3">
        <f t="shared" si="25"/>
        <v>34.285714285714285</v>
      </c>
    </row>
    <row r="29" spans="1:13" ht="15" thickBot="1" x14ac:dyDescent="0.35">
      <c r="A29" s="9" t="s">
        <v>42</v>
      </c>
      <c r="B29" s="9" t="s">
        <v>3</v>
      </c>
      <c r="C29" s="9">
        <v>1</v>
      </c>
      <c r="D29" s="15">
        <f t="shared" si="18"/>
        <v>2</v>
      </c>
      <c r="E29">
        <f t="shared" si="19"/>
        <v>70</v>
      </c>
      <c r="F29" s="4">
        <f t="shared" si="20"/>
        <v>0.8571428571428571</v>
      </c>
      <c r="G29">
        <f t="shared" si="21"/>
        <v>20</v>
      </c>
      <c r="H29" s="3">
        <f t="shared" si="25"/>
        <v>34.285714285714285</v>
      </c>
    </row>
    <row r="30" spans="1:13" x14ac:dyDescent="0.3">
      <c r="A30" s="9" t="s">
        <v>7</v>
      </c>
      <c r="B30" s="9" t="s">
        <v>40</v>
      </c>
      <c r="C30" s="9">
        <v>1</v>
      </c>
      <c r="D30" s="17">
        <f t="shared" si="18"/>
        <v>2</v>
      </c>
      <c r="E30">
        <f t="shared" si="19"/>
        <v>76</v>
      </c>
      <c r="F30" s="4">
        <f t="shared" si="20"/>
        <v>0.78947368421052633</v>
      </c>
      <c r="G30">
        <f t="shared" si="21"/>
        <v>20</v>
      </c>
      <c r="H30" s="3">
        <f t="shared" si="25"/>
        <v>31.578947368421055</v>
      </c>
    </row>
    <row r="31" spans="1:13" x14ac:dyDescent="0.3">
      <c r="A31" s="9" t="s">
        <v>7</v>
      </c>
      <c r="B31" s="9" t="s">
        <v>0</v>
      </c>
      <c r="C31" s="9">
        <v>1</v>
      </c>
      <c r="D31" s="15">
        <f t="shared" si="18"/>
        <v>2</v>
      </c>
      <c r="E31">
        <f t="shared" si="19"/>
        <v>76</v>
      </c>
      <c r="F31" s="4">
        <f t="shared" si="20"/>
        <v>0.78947368421052633</v>
      </c>
      <c r="G31">
        <f t="shared" si="21"/>
        <v>20</v>
      </c>
      <c r="H31" s="3">
        <f t="shared" si="25"/>
        <v>31.578947368421055</v>
      </c>
    </row>
    <row r="32" spans="1:13" x14ac:dyDescent="0.3">
      <c r="A32" s="9" t="s">
        <v>7</v>
      </c>
      <c r="B32" s="9" t="s">
        <v>2</v>
      </c>
      <c r="C32" s="9">
        <v>1</v>
      </c>
      <c r="D32" s="15">
        <f t="shared" si="18"/>
        <v>2</v>
      </c>
      <c r="E32">
        <f t="shared" si="19"/>
        <v>76</v>
      </c>
      <c r="F32" s="4">
        <f t="shared" si="20"/>
        <v>0.78947368421052633</v>
      </c>
      <c r="G32">
        <f t="shared" si="21"/>
        <v>20</v>
      </c>
      <c r="H32" s="3">
        <f t="shared" si="25"/>
        <v>31.578947368421055</v>
      </c>
    </row>
    <row r="33" spans="1:12" ht="15" thickBot="1" x14ac:dyDescent="0.35">
      <c r="A33" s="9" t="s">
        <v>7</v>
      </c>
      <c r="B33" s="9" t="s">
        <v>3</v>
      </c>
      <c r="C33" s="9">
        <v>1</v>
      </c>
      <c r="D33" s="16">
        <f t="shared" si="18"/>
        <v>2</v>
      </c>
      <c r="E33">
        <f t="shared" si="19"/>
        <v>76</v>
      </c>
      <c r="F33" s="4">
        <f t="shared" si="20"/>
        <v>0.78947368421052633</v>
      </c>
      <c r="G33">
        <f t="shared" si="21"/>
        <v>20</v>
      </c>
      <c r="H33" s="3">
        <f t="shared" si="25"/>
        <v>31.578947368421055</v>
      </c>
    </row>
    <row r="35" spans="1:12" ht="15" thickBot="1" x14ac:dyDescent="0.35"/>
    <row r="36" spans="1:12" x14ac:dyDescent="0.3">
      <c r="A36" s="58" t="s">
        <v>47</v>
      </c>
      <c r="B36" s="59"/>
      <c r="C36" s="60" t="s">
        <v>59</v>
      </c>
      <c r="D36" s="61"/>
      <c r="E36" s="53"/>
      <c r="F36" s="62" t="s">
        <v>82</v>
      </c>
      <c r="G36" s="62"/>
      <c r="H36" s="62"/>
      <c r="I36" s="62"/>
    </row>
    <row r="37" spans="1:12" ht="72" x14ac:dyDescent="0.35">
      <c r="A37" s="12" t="s">
        <v>46</v>
      </c>
      <c r="B37" s="39" t="s">
        <v>36</v>
      </c>
      <c r="C37" s="8" t="s">
        <v>34</v>
      </c>
      <c r="D37" s="8" t="s">
        <v>35</v>
      </c>
      <c r="E37" s="54"/>
      <c r="F37" s="43" t="s">
        <v>57</v>
      </c>
      <c r="G37" s="8" t="s">
        <v>33</v>
      </c>
      <c r="H37" s="8" t="s">
        <v>37</v>
      </c>
      <c r="I37" s="8" t="s">
        <v>38</v>
      </c>
    </row>
    <row r="38" spans="1:12" ht="18" x14ac:dyDescent="0.3">
      <c r="A38" s="12" t="s">
        <v>40</v>
      </c>
      <c r="B38" s="40">
        <v>520</v>
      </c>
      <c r="C38" s="21">
        <f>GETPIVOTDATA("Итого",$I$1,"transaction rq",A38)*3</f>
        <v>548.31159629843842</v>
      </c>
      <c r="D38" s="6">
        <f>1-B38/C38</f>
        <v>5.1634137394804935E-2</v>
      </c>
      <c r="E38" s="54"/>
      <c r="F38" s="44" t="str">
        <f>VLOOKUP(A38,Соответствие!A:B,2,FALSE)</f>
        <v>open_web_tours</v>
      </c>
      <c r="G38" s="18">
        <f>C38/3</f>
        <v>182.77053209947948</v>
      </c>
      <c r="H38" s="9">
        <f>SummaryReportStandart!H9</f>
        <v>183</v>
      </c>
      <c r="I38" s="69">
        <f t="shared" ref="I38:I49" si="26">1-G38/H38</f>
        <v>1.2539229536639995E-3</v>
      </c>
      <c r="J38" s="52"/>
      <c r="K38" s="52"/>
      <c r="L38" s="52"/>
    </row>
    <row r="39" spans="1:12" ht="18" x14ac:dyDescent="0.3">
      <c r="A39" s="13" t="s">
        <v>0</v>
      </c>
      <c r="B39" s="40">
        <v>422</v>
      </c>
      <c r="C39" s="21">
        <f>GETPIVOTDATA("Итого",$I$1,"transaction rq",A39)*3</f>
        <v>453.57475419317524</v>
      </c>
      <c r="D39" s="6">
        <f>1-B39/C39</f>
        <v>6.9613120883107449E-2</v>
      </c>
      <c r="E39" s="54"/>
      <c r="F39" s="44" t="str">
        <f>VLOOKUP(A39,Соответствие!A:B,2,FALSE)</f>
        <v>login</v>
      </c>
      <c r="G39" s="18">
        <f>C39/3</f>
        <v>151.19158473105841</v>
      </c>
      <c r="H39" s="9">
        <f>SummaryReportStandart!H4</f>
        <v>151</v>
      </c>
      <c r="I39" s="69">
        <f t="shared" si="26"/>
        <v>-1.2687730533669228E-3</v>
      </c>
      <c r="J39" s="52"/>
      <c r="K39" s="52"/>
      <c r="L39" s="52"/>
    </row>
    <row r="40" spans="1:12" ht="36" x14ac:dyDescent="0.3">
      <c r="A40" s="13" t="s">
        <v>45</v>
      </c>
      <c r="B40" s="40">
        <v>305</v>
      </c>
      <c r="C40" s="21">
        <f t="shared" ref="C40:C49" si="27">GETPIVOTDATA("Итого",$I$1,"transaction rq",A40)*3</f>
        <v>289.60714285714283</v>
      </c>
      <c r="D40" s="6">
        <f>1-B40/C40</f>
        <v>-5.3150820076458327E-2</v>
      </c>
      <c r="E40" s="54"/>
      <c r="F40" s="44" t="str">
        <f>VLOOKUP(A40,Соответствие!A:B,2,FALSE)</f>
        <v>open_flights</v>
      </c>
      <c r="G40" s="18">
        <f t="shared" ref="G40:G49" si="28">C40/3</f>
        <v>96.535714285714278</v>
      </c>
      <c r="H40" s="9">
        <f>SummaryReportStandart!H8</f>
        <v>97</v>
      </c>
      <c r="I40" s="69">
        <f t="shared" si="26"/>
        <v>4.7864506627394166E-3</v>
      </c>
      <c r="J40" s="52"/>
      <c r="K40" s="52"/>
      <c r="L40" s="52"/>
    </row>
    <row r="41" spans="1:12" ht="36" x14ac:dyDescent="0.3">
      <c r="A41" s="13" t="s">
        <v>8</v>
      </c>
      <c r="B41" s="40">
        <v>282</v>
      </c>
      <c r="C41" s="21">
        <f t="shared" si="27"/>
        <v>271.60714285714283</v>
      </c>
      <c r="D41" s="6">
        <f t="shared" ref="D41:D50" si="29">1-B41/C41</f>
        <v>-3.8264299802761359E-2</v>
      </c>
      <c r="E41" s="54"/>
      <c r="F41" s="44" t="str">
        <f>VLOOKUP(A41,Соответствие!A:B,2,FALSE)</f>
        <v>search_flights</v>
      </c>
      <c r="G41" s="18">
        <f t="shared" si="28"/>
        <v>90.535714285714278</v>
      </c>
      <c r="H41" s="9">
        <f>SummaryReportStandart!H11</f>
        <v>91</v>
      </c>
      <c r="I41" s="69">
        <f t="shared" si="26"/>
        <v>5.1020408163265918E-3</v>
      </c>
      <c r="J41" s="52"/>
      <c r="K41" s="52"/>
      <c r="L41" s="52"/>
    </row>
    <row r="42" spans="1:12" ht="18" x14ac:dyDescent="0.3">
      <c r="A42" s="13" t="s">
        <v>9</v>
      </c>
      <c r="B42" s="40">
        <v>270</v>
      </c>
      <c r="C42" s="21">
        <f>GETPIVOTDATA("Итого",$I$1,"transaction rq",A42)*3</f>
        <v>271.60714285714283</v>
      </c>
      <c r="D42" s="6">
        <f>1-B42/C42</f>
        <v>5.9171597633135287E-3</v>
      </c>
      <c r="E42" s="54"/>
      <c r="F42" s="44" t="str">
        <f>VLOOKUP(A42,Соответствие!A:B,2,FALSE)</f>
        <v>select_flight</v>
      </c>
      <c r="G42" s="18">
        <f t="shared" si="28"/>
        <v>90.535714285714278</v>
      </c>
      <c r="H42" s="9">
        <f>SummaryReportStandart!H12</f>
        <v>91</v>
      </c>
      <c r="I42" s="69">
        <f t="shared" si="26"/>
        <v>5.1020408163265918E-3</v>
      </c>
      <c r="J42" s="52"/>
      <c r="K42" s="52"/>
      <c r="L42" s="52"/>
    </row>
    <row r="43" spans="1:12" ht="18" x14ac:dyDescent="0.3">
      <c r="A43" s="13" t="s">
        <v>1</v>
      </c>
      <c r="B43" s="40">
        <v>175</v>
      </c>
      <c r="C43" s="21">
        <f t="shared" si="27"/>
        <v>168.75</v>
      </c>
      <c r="D43" s="6">
        <f t="shared" si="29"/>
        <v>-3.7037037037036979E-2</v>
      </c>
      <c r="E43" s="54"/>
      <c r="F43" s="44" t="str">
        <f>VLOOKUP(A43,Соответствие!A:B,2,FALSE)</f>
        <v>pay</v>
      </c>
      <c r="G43" s="18">
        <f t="shared" si="28"/>
        <v>56.25</v>
      </c>
      <c r="H43" s="9">
        <f>SummaryReportStandart!H10</f>
        <v>56</v>
      </c>
      <c r="I43" s="69">
        <f t="shared" si="26"/>
        <v>-4.4642857142858094E-3</v>
      </c>
      <c r="J43" s="52"/>
      <c r="K43" s="52"/>
      <c r="L43" s="52"/>
    </row>
    <row r="44" spans="1:12" ht="18" x14ac:dyDescent="0.3">
      <c r="A44" s="13" t="s">
        <v>2</v>
      </c>
      <c r="B44" s="40">
        <v>280</v>
      </c>
      <c r="C44" s="21">
        <f t="shared" si="27"/>
        <v>266.82475419317524</v>
      </c>
      <c r="D44" s="6">
        <f t="shared" si="29"/>
        <v>-4.9377899163306926E-2</v>
      </c>
      <c r="E44" s="54"/>
      <c r="F44" s="44" t="str">
        <f>VLOOKUP(A44,Соответствие!A:B,2,FALSE)</f>
        <v>open_bills</v>
      </c>
      <c r="G44" s="18">
        <f t="shared" si="28"/>
        <v>88.941584731058413</v>
      </c>
      <c r="H44" s="9">
        <f>SummaryReportStandart!H7</f>
        <v>88</v>
      </c>
      <c r="I44" s="69">
        <f t="shared" si="26"/>
        <v>-1.0699826489300124E-2</v>
      </c>
      <c r="J44" s="52"/>
      <c r="K44" s="52"/>
      <c r="L44" s="52"/>
    </row>
    <row r="45" spans="1:12" ht="18" x14ac:dyDescent="0.3">
      <c r="A45" s="13" t="s">
        <v>10</v>
      </c>
      <c r="B45" s="40">
        <v>73</v>
      </c>
      <c r="C45" s="21">
        <f t="shared" si="27"/>
        <v>69.230769230769226</v>
      </c>
      <c r="D45" s="6">
        <f t="shared" si="29"/>
        <v>-5.4444444444444517E-2</v>
      </c>
      <c r="E45" s="54"/>
      <c r="F45" s="44" t="str">
        <f>VLOOKUP(A45,Соответствие!A:B,2,FALSE)</f>
        <v>del_sel</v>
      </c>
      <c r="G45" s="18">
        <f t="shared" si="28"/>
        <v>23.076923076923077</v>
      </c>
      <c r="H45" s="9">
        <f>SummaryReportStandart!H3</f>
        <v>23</v>
      </c>
      <c r="I45" s="69">
        <f t="shared" si="26"/>
        <v>-3.3444816053511683E-3</v>
      </c>
      <c r="J45" s="52"/>
      <c r="K45" s="52"/>
      <c r="L45" s="52"/>
    </row>
    <row r="46" spans="1:12" ht="18" x14ac:dyDescent="0.3">
      <c r="A46" s="13" t="s">
        <v>3</v>
      </c>
      <c r="B46" s="40">
        <v>326</v>
      </c>
      <c r="C46" s="21">
        <f t="shared" si="27"/>
        <v>310.33082706766919</v>
      </c>
      <c r="D46" s="6">
        <f t="shared" si="29"/>
        <v>-5.0491835053544598E-2</v>
      </c>
      <c r="E46" s="54"/>
      <c r="F46" s="44" t="str">
        <f>VLOOKUP(A46,Соответствие!A:B,2,FALSE)</f>
        <v>logout</v>
      </c>
      <c r="G46" s="18">
        <f t="shared" si="28"/>
        <v>103.4436090225564</v>
      </c>
      <c r="H46" s="9">
        <f>SummaryReportStandart!H6</f>
        <v>103</v>
      </c>
      <c r="I46" s="69">
        <f t="shared" si="26"/>
        <v>-4.3068837141397864E-3</v>
      </c>
      <c r="J46" s="52"/>
      <c r="K46" s="52"/>
      <c r="L46" s="52"/>
    </row>
    <row r="47" spans="1:12" ht="36" x14ac:dyDescent="0.3">
      <c r="A47" s="13" t="s">
        <v>79</v>
      </c>
      <c r="B47" s="40">
        <v>97</v>
      </c>
      <c r="C47" s="21">
        <f t="shared" si="27"/>
        <v>94.736842105263165</v>
      </c>
      <c r="D47" s="6">
        <f t="shared" si="29"/>
        <v>-2.3888888888888848E-2</v>
      </c>
      <c r="E47" s="54"/>
      <c r="F47" s="44" t="str">
        <f>VLOOKUP(A47,Соответствие!A:B,2,FALSE)</f>
        <v>click_Signup</v>
      </c>
      <c r="G47" s="18">
        <f t="shared" si="28"/>
        <v>31.578947368421055</v>
      </c>
      <c r="H47" s="9">
        <f>SummaryReportStandart!H2</f>
        <v>32</v>
      </c>
      <c r="I47" s="69">
        <f t="shared" si="26"/>
        <v>1.3157894736842035E-2</v>
      </c>
      <c r="J47" s="52"/>
      <c r="K47" s="52"/>
      <c r="L47" s="52"/>
    </row>
    <row r="48" spans="1:12" ht="36" x14ac:dyDescent="0.3">
      <c r="A48" s="13" t="s">
        <v>41</v>
      </c>
      <c r="B48" s="40">
        <v>97</v>
      </c>
      <c r="C48" s="21">
        <f t="shared" si="27"/>
        <v>94.736842105263165</v>
      </c>
      <c r="D48" s="6">
        <f t="shared" si="29"/>
        <v>-2.3888888888888848E-2</v>
      </c>
      <c r="E48" s="54"/>
      <c r="F48" s="44" t="str">
        <f>VLOOKUP(A48,Соответствие!A:B,2,FALSE)</f>
        <v>send_reg_Info</v>
      </c>
      <c r="G48" s="18">
        <f t="shared" si="28"/>
        <v>31.578947368421055</v>
      </c>
      <c r="H48" s="9">
        <f>SummaryReportStandart!H13</f>
        <v>31</v>
      </c>
      <c r="I48" s="69">
        <f t="shared" si="26"/>
        <v>-1.8675721561969505E-2</v>
      </c>
      <c r="J48" s="52"/>
      <c r="K48" s="52"/>
      <c r="L48" s="52"/>
    </row>
    <row r="49" spans="1:12" ht="36" x14ac:dyDescent="0.3">
      <c r="A49" s="13" t="s">
        <v>81</v>
      </c>
      <c r="B49" s="40">
        <v>97</v>
      </c>
      <c r="C49" s="21">
        <f t="shared" si="27"/>
        <v>94.736842105263165</v>
      </c>
      <c r="D49" s="6">
        <f t="shared" si="29"/>
        <v>-2.3888888888888848E-2</v>
      </c>
      <c r="E49" s="54"/>
      <c r="F49" s="44" t="str">
        <f>VLOOKUP(A49,Соответствие!A:B,2,FALSE)</f>
        <v>login_aft_reg</v>
      </c>
      <c r="G49" s="18">
        <f t="shared" si="28"/>
        <v>31.578947368421055</v>
      </c>
      <c r="H49" s="9">
        <f>SummaryReportStandart!H5</f>
        <v>31</v>
      </c>
      <c r="I49" s="69">
        <f t="shared" si="26"/>
        <v>-1.8675721561969505E-2</v>
      </c>
      <c r="J49" s="52"/>
      <c r="K49" s="52"/>
      <c r="L49" s="52"/>
    </row>
    <row r="50" spans="1:12" ht="18.600000000000001" thickBot="1" x14ac:dyDescent="0.35">
      <c r="A50" s="14" t="s">
        <v>4</v>
      </c>
      <c r="B50" s="41">
        <f>SUM(B38:B49)</f>
        <v>2944</v>
      </c>
      <c r="C50" s="42">
        <f>SUM(C38:C49)</f>
        <v>2934.0546558704459</v>
      </c>
      <c r="D50" s="6">
        <f t="shared" si="29"/>
        <v>-3.3896246989317813E-3</v>
      </c>
      <c r="E50" s="53"/>
      <c r="G50" s="3"/>
      <c r="H50" s="3"/>
      <c r="J50" s="63"/>
    </row>
    <row r="51" spans="1:12" ht="15" thickBot="1" x14ac:dyDescent="0.35"/>
    <row r="52" spans="1:12" ht="15" thickBot="1" x14ac:dyDescent="0.35">
      <c r="A52" s="26"/>
      <c r="B52" s="27"/>
      <c r="C52" s="28" t="s">
        <v>44</v>
      </c>
      <c r="D52" s="28"/>
      <c r="E52" s="28"/>
      <c r="F52" s="28"/>
      <c r="G52" s="28"/>
      <c r="H52" s="28"/>
      <c r="I52" s="10"/>
    </row>
    <row r="53" spans="1:12" x14ac:dyDescent="0.3">
      <c r="I53" s="17"/>
    </row>
  </sheetData>
  <mergeCells count="3">
    <mergeCell ref="A36:B36"/>
    <mergeCell ref="C36:D36"/>
    <mergeCell ref="F36:I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85" zoomScaleNormal="85" workbookViewId="0">
      <selection activeCell="F41" sqref="F41"/>
    </sheetView>
  </sheetViews>
  <sheetFormatPr defaultColWidth="8.77734375" defaultRowHeight="14.4" x14ac:dyDescent="0.3"/>
  <cols>
    <col min="1" max="1" width="47.44140625" bestFit="1" customWidth="1"/>
    <col min="2" max="2" width="14.109375" bestFit="1" customWidth="1"/>
  </cols>
  <sheetData>
    <row r="1" spans="1:2" x14ac:dyDescent="0.3">
      <c r="A1" s="19" t="s">
        <v>48</v>
      </c>
      <c r="B1" s="19" t="s">
        <v>49</v>
      </c>
    </row>
    <row r="2" spans="1:2" x14ac:dyDescent="0.3">
      <c r="A2" s="44" t="str">
        <f>'Автоматизированный расчет'!A38</f>
        <v>Главная Welcome страница</v>
      </c>
      <c r="B2" s="44" t="s">
        <v>61</v>
      </c>
    </row>
    <row r="3" spans="1:2" x14ac:dyDescent="0.3">
      <c r="A3" s="44" t="str">
        <f>'Автоматизированный расчет'!A39</f>
        <v>Вход в систему</v>
      </c>
      <c r="B3" s="44" t="s">
        <v>11</v>
      </c>
    </row>
    <row r="4" spans="1:2" x14ac:dyDescent="0.3">
      <c r="A4" s="44" t="str">
        <f>'Автоматизированный расчет'!A40</f>
        <v>Переход на страницу поиска билетов</v>
      </c>
      <c r="B4" s="44" t="s">
        <v>62</v>
      </c>
    </row>
    <row r="5" spans="1:2" x14ac:dyDescent="0.3">
      <c r="A5" s="44" t="str">
        <f>'Автоматизированный расчет'!A41</f>
        <v xml:space="preserve">Заполнение полей для поиска билета </v>
      </c>
      <c r="B5" s="44" t="s">
        <v>63</v>
      </c>
    </row>
    <row r="6" spans="1:2" x14ac:dyDescent="0.3">
      <c r="A6" s="44" t="str">
        <f>'Автоматизированный расчет'!A42</f>
        <v xml:space="preserve">Выбор рейса из найденных </v>
      </c>
      <c r="B6" s="44" t="s">
        <v>64</v>
      </c>
    </row>
    <row r="7" spans="1:2" x14ac:dyDescent="0.3">
      <c r="A7" s="44" t="str">
        <f>'Автоматизированный расчет'!A43</f>
        <v>Оплата билета</v>
      </c>
      <c r="B7" s="44" t="s">
        <v>65</v>
      </c>
    </row>
    <row r="8" spans="1:2" x14ac:dyDescent="0.3">
      <c r="A8" s="44" t="str">
        <f>'Автоматизированный расчет'!A44</f>
        <v>Просмотр квитанций</v>
      </c>
      <c r="B8" s="44" t="s">
        <v>67</v>
      </c>
    </row>
    <row r="9" spans="1:2" x14ac:dyDescent="0.3">
      <c r="A9" s="44" t="str">
        <f>'Автоматизированный расчет'!A45</f>
        <v xml:space="preserve">Отмена бронирования </v>
      </c>
      <c r="B9" s="44" t="s">
        <v>66</v>
      </c>
    </row>
    <row r="10" spans="1:2" x14ac:dyDescent="0.3">
      <c r="A10" s="44" t="str">
        <f>'Автоматизированный расчет'!A46</f>
        <v>Выход из системы</v>
      </c>
      <c r="B10" s="44" t="s">
        <v>12</v>
      </c>
    </row>
    <row r="11" spans="1:2" x14ac:dyDescent="0.3">
      <c r="A11" s="44" t="str">
        <f>'Автоматизированный расчет'!A47</f>
        <v>Переход на страницу регистрации</v>
      </c>
      <c r="B11" s="44" t="s">
        <v>68</v>
      </c>
    </row>
    <row r="12" spans="1:2" x14ac:dyDescent="0.3">
      <c r="A12" s="44" t="str">
        <f>'Автоматизированный расчет'!A48</f>
        <v>Заполнение полей регистарции</v>
      </c>
      <c r="B12" s="44" t="s">
        <v>69</v>
      </c>
    </row>
    <row r="13" spans="1:2" x14ac:dyDescent="0.3">
      <c r="A13" s="44" t="str">
        <f>'Автоматизированный расчет'!A49</f>
        <v>Переход на следуюущий эран после регистрации</v>
      </c>
      <c r="B13" s="44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P6" sqref="P6"/>
    </sheetView>
  </sheetViews>
  <sheetFormatPr defaultColWidth="8.77734375" defaultRowHeight="14.4" x14ac:dyDescent="0.3"/>
  <cols>
    <col min="1" max="1" width="36.44140625" bestFit="1" customWidth="1"/>
    <col min="13" max="13" width="28.33203125" customWidth="1"/>
    <col min="14" max="14" width="18.6640625" bestFit="1" customWidth="1"/>
    <col min="15" max="15" width="17" customWidth="1"/>
    <col min="16" max="16" width="44.21875" bestFit="1" customWidth="1"/>
  </cols>
  <sheetData>
    <row r="1" spans="1:19" x14ac:dyDescent="0.3">
      <c r="A1" s="45" t="s">
        <v>13</v>
      </c>
      <c r="B1" s="45" t="s">
        <v>50</v>
      </c>
      <c r="C1" s="45" t="s">
        <v>51</v>
      </c>
      <c r="D1" s="45" t="s">
        <v>52</v>
      </c>
      <c r="E1" s="45" t="s">
        <v>53</v>
      </c>
      <c r="F1" s="45" t="s">
        <v>54</v>
      </c>
      <c r="G1" s="45" t="s">
        <v>55</v>
      </c>
      <c r="H1" s="45" t="s">
        <v>14</v>
      </c>
      <c r="I1" s="45" t="s">
        <v>15</v>
      </c>
      <c r="J1" s="45" t="s">
        <v>16</v>
      </c>
      <c r="M1" s="62" t="s">
        <v>82</v>
      </c>
      <c r="N1" s="62"/>
      <c r="O1" s="62"/>
      <c r="P1" s="62"/>
    </row>
    <row r="2" spans="1:19" ht="30" customHeight="1" x14ac:dyDescent="0.35">
      <c r="A2" s="64" t="s">
        <v>68</v>
      </c>
      <c r="B2" s="64" t="s">
        <v>14</v>
      </c>
      <c r="C2" s="64">
        <v>3.2000000000000001E-2</v>
      </c>
      <c r="D2" s="64">
        <v>3.4000000000000002E-2</v>
      </c>
      <c r="E2" s="64">
        <v>5.6000000000000001E-2</v>
      </c>
      <c r="F2" s="64">
        <v>4.0000000000000001E-3</v>
      </c>
      <c r="G2" s="64">
        <v>3.4000000000000002E-2</v>
      </c>
      <c r="H2" s="64">
        <v>32</v>
      </c>
      <c r="I2" s="64">
        <v>0</v>
      </c>
      <c r="J2" s="64">
        <v>0</v>
      </c>
      <c r="K2" s="57"/>
      <c r="L2" s="57"/>
      <c r="M2" s="43" t="s">
        <v>57</v>
      </c>
      <c r="N2" s="8" t="s">
        <v>33</v>
      </c>
      <c r="O2" s="8" t="s">
        <v>37</v>
      </c>
      <c r="P2" s="8" t="s">
        <v>38</v>
      </c>
      <c r="Q2" s="57"/>
      <c r="R2" s="57"/>
      <c r="S2" s="57"/>
    </row>
    <row r="3" spans="1:19" x14ac:dyDescent="0.3">
      <c r="A3" s="64" t="s">
        <v>66</v>
      </c>
      <c r="B3" s="64" t="s">
        <v>14</v>
      </c>
      <c r="C3" s="64">
        <v>3.2000000000000001E-2</v>
      </c>
      <c r="D3" s="64">
        <v>3.4000000000000002E-2</v>
      </c>
      <c r="E3" s="64">
        <v>0.04</v>
      </c>
      <c r="F3" s="64">
        <v>2E-3</v>
      </c>
      <c r="G3" s="64">
        <v>3.5000000000000003E-2</v>
      </c>
      <c r="H3" s="64">
        <v>23</v>
      </c>
      <c r="I3" s="64">
        <v>0</v>
      </c>
      <c r="J3" s="64">
        <v>0</v>
      </c>
      <c r="K3" s="57"/>
      <c r="L3" s="57"/>
      <c r="M3" s="44" t="s">
        <v>61</v>
      </c>
      <c r="N3" s="18">
        <f>'Автоматизированный расчет'!C38/3</f>
        <v>182.77053209947948</v>
      </c>
      <c r="O3" s="65">
        <f>H9</f>
        <v>183</v>
      </c>
      <c r="P3" s="7">
        <f t="shared" ref="P3:P14" si="0">1-N3/O3</f>
        <v>1.2539229536639995E-3</v>
      </c>
      <c r="Q3" s="57"/>
      <c r="R3" s="57"/>
      <c r="S3" s="57"/>
    </row>
    <row r="4" spans="1:19" x14ac:dyDescent="0.3">
      <c r="A4" s="64" t="s">
        <v>11</v>
      </c>
      <c r="B4" s="64" t="s">
        <v>14</v>
      </c>
      <c r="C4" s="64">
        <v>7.5999999999999998E-2</v>
      </c>
      <c r="D4" s="64">
        <v>8.4000000000000005E-2</v>
      </c>
      <c r="E4" s="64">
        <v>0.111</v>
      </c>
      <c r="F4" s="64">
        <v>8.0000000000000002E-3</v>
      </c>
      <c r="G4" s="64">
        <v>9.5000000000000001E-2</v>
      </c>
      <c r="H4" s="64">
        <v>151</v>
      </c>
      <c r="I4" s="64">
        <v>0</v>
      </c>
      <c r="J4" s="64">
        <v>0</v>
      </c>
      <c r="K4" s="57"/>
      <c r="L4" s="57"/>
      <c r="M4" s="44" t="s">
        <v>11</v>
      </c>
      <c r="N4" s="18">
        <f>'Автоматизированный расчет'!C39/3</f>
        <v>151.19158473105841</v>
      </c>
      <c r="O4" s="65">
        <f>H4</f>
        <v>151</v>
      </c>
      <c r="P4" s="7">
        <f t="shared" si="0"/>
        <v>-1.2687730533669228E-3</v>
      </c>
      <c r="Q4" s="57"/>
      <c r="R4" s="57"/>
      <c r="S4" s="57"/>
    </row>
    <row r="5" spans="1:19" x14ac:dyDescent="0.3">
      <c r="A5" s="64" t="s">
        <v>70</v>
      </c>
      <c r="B5" s="64" t="s">
        <v>14</v>
      </c>
      <c r="C5" s="64">
        <v>7.5999999999999998E-2</v>
      </c>
      <c r="D5" s="64">
        <v>7.9000000000000001E-2</v>
      </c>
      <c r="E5" s="64">
        <v>8.1000000000000003E-2</v>
      </c>
      <c r="F5" s="64">
        <v>1E-3</v>
      </c>
      <c r="G5" s="64">
        <v>0.08</v>
      </c>
      <c r="H5" s="64">
        <v>31</v>
      </c>
      <c r="I5" s="64">
        <v>0</v>
      </c>
      <c r="J5" s="64">
        <v>0</v>
      </c>
      <c r="M5" s="44" t="s">
        <v>62</v>
      </c>
      <c r="N5" s="18">
        <f>'Автоматизированный расчет'!C40/3</f>
        <v>96.535714285714278</v>
      </c>
      <c r="O5" s="65">
        <f>H8</f>
        <v>97</v>
      </c>
      <c r="P5" s="7">
        <f t="shared" si="0"/>
        <v>4.7864506627394166E-3</v>
      </c>
    </row>
    <row r="6" spans="1:19" x14ac:dyDescent="0.3">
      <c r="A6" s="64" t="s">
        <v>12</v>
      </c>
      <c r="B6" s="64" t="s">
        <v>14</v>
      </c>
      <c r="C6" s="64">
        <v>5.0999999999999997E-2</v>
      </c>
      <c r="D6" s="64">
        <v>5.5E-2</v>
      </c>
      <c r="E6" s="64">
        <v>0.184</v>
      </c>
      <c r="F6" s="64">
        <v>1.2999999999999999E-2</v>
      </c>
      <c r="G6" s="64">
        <v>5.5E-2</v>
      </c>
      <c r="H6" s="64">
        <v>103</v>
      </c>
      <c r="I6" s="64">
        <v>0</v>
      </c>
      <c r="J6" s="64">
        <v>0</v>
      </c>
      <c r="M6" s="44" t="s">
        <v>63</v>
      </c>
      <c r="N6" s="18">
        <f>'Автоматизированный расчет'!C41/3</f>
        <v>90.535714285714278</v>
      </c>
      <c r="O6" s="65">
        <f>H11</f>
        <v>91</v>
      </c>
      <c r="P6" s="7">
        <f t="shared" si="0"/>
        <v>5.1020408163265918E-3</v>
      </c>
    </row>
    <row r="7" spans="1:19" x14ac:dyDescent="0.3">
      <c r="A7" s="64" t="s">
        <v>67</v>
      </c>
      <c r="B7" s="64" t="s">
        <v>14</v>
      </c>
      <c r="C7" s="64">
        <v>0.13500000000000001</v>
      </c>
      <c r="D7" s="64">
        <v>0.14499999999999999</v>
      </c>
      <c r="E7" s="64">
        <v>0.16600000000000001</v>
      </c>
      <c r="F7" s="64">
        <v>7.0000000000000001E-3</v>
      </c>
      <c r="G7" s="64">
        <v>0.156</v>
      </c>
      <c r="H7" s="64">
        <v>88</v>
      </c>
      <c r="I7" s="64">
        <v>0</v>
      </c>
      <c r="J7" s="64">
        <v>0</v>
      </c>
      <c r="M7" s="44" t="s">
        <v>64</v>
      </c>
      <c r="N7" s="18">
        <f>'Автоматизированный расчет'!C42/3</f>
        <v>90.535714285714278</v>
      </c>
      <c r="O7" s="65">
        <f>H12</f>
        <v>91</v>
      </c>
      <c r="P7" s="7">
        <f t="shared" si="0"/>
        <v>5.1020408163265918E-3</v>
      </c>
    </row>
    <row r="8" spans="1:19" x14ac:dyDescent="0.3">
      <c r="A8" s="64" t="s">
        <v>62</v>
      </c>
      <c r="B8" s="64" t="s">
        <v>14</v>
      </c>
      <c r="C8" s="64">
        <v>7.4999999999999997E-2</v>
      </c>
      <c r="D8" s="64">
        <v>9.7000000000000003E-2</v>
      </c>
      <c r="E8" s="64">
        <v>0.112</v>
      </c>
      <c r="F8" s="64">
        <v>1.4999999999999999E-2</v>
      </c>
      <c r="G8" s="64">
        <v>0.11</v>
      </c>
      <c r="H8" s="64">
        <v>97</v>
      </c>
      <c r="I8" s="64">
        <v>0</v>
      </c>
      <c r="J8" s="64">
        <v>0</v>
      </c>
      <c r="M8" s="44" t="s">
        <v>65</v>
      </c>
      <c r="N8" s="18">
        <f>'Автоматизированный расчет'!C43/3</f>
        <v>56.25</v>
      </c>
      <c r="O8" s="65">
        <f>H10</f>
        <v>56</v>
      </c>
      <c r="P8" s="7">
        <f t="shared" si="0"/>
        <v>-4.4642857142858094E-3</v>
      </c>
    </row>
    <row r="9" spans="1:19" x14ac:dyDescent="0.3">
      <c r="A9" s="64" t="s">
        <v>61</v>
      </c>
      <c r="B9" s="64" t="s">
        <v>14</v>
      </c>
      <c r="C9" s="64">
        <v>5.1999999999999998E-2</v>
      </c>
      <c r="D9" s="64">
        <v>5.6000000000000001E-2</v>
      </c>
      <c r="E9" s="64">
        <v>7.1999999999999995E-2</v>
      </c>
      <c r="F9" s="64">
        <v>3.0000000000000001E-3</v>
      </c>
      <c r="G9" s="64">
        <v>5.8000000000000003E-2</v>
      </c>
      <c r="H9" s="64">
        <v>183</v>
      </c>
      <c r="I9" s="64">
        <v>0</v>
      </c>
      <c r="J9" s="64">
        <v>0</v>
      </c>
      <c r="M9" s="44" t="s">
        <v>67</v>
      </c>
      <c r="N9" s="18">
        <f>'Автоматизированный расчет'!C44/3</f>
        <v>88.941584731058413</v>
      </c>
      <c r="O9" s="65">
        <f>H7</f>
        <v>88</v>
      </c>
      <c r="P9" s="7">
        <f t="shared" si="0"/>
        <v>-1.0699826489300124E-2</v>
      </c>
    </row>
    <row r="10" spans="1:19" x14ac:dyDescent="0.3">
      <c r="A10" s="64" t="s">
        <v>65</v>
      </c>
      <c r="B10" s="64" t="s">
        <v>14</v>
      </c>
      <c r="C10" s="64">
        <v>3.4000000000000002E-2</v>
      </c>
      <c r="D10" s="64">
        <v>3.5999999999999997E-2</v>
      </c>
      <c r="E10" s="64">
        <v>0.05</v>
      </c>
      <c r="F10" s="64">
        <v>2E-3</v>
      </c>
      <c r="G10" s="64">
        <v>3.6999999999999998E-2</v>
      </c>
      <c r="H10" s="64">
        <v>56</v>
      </c>
      <c r="I10" s="64">
        <v>0</v>
      </c>
      <c r="J10" s="64">
        <v>0</v>
      </c>
      <c r="M10" s="44" t="s">
        <v>66</v>
      </c>
      <c r="N10" s="18">
        <f>'Автоматизированный расчет'!C45/3</f>
        <v>23.076923076923077</v>
      </c>
      <c r="O10" s="65">
        <f>H3</f>
        <v>23</v>
      </c>
      <c r="P10" s="7">
        <f t="shared" si="0"/>
        <v>-3.3444816053511683E-3</v>
      </c>
    </row>
    <row r="11" spans="1:19" x14ac:dyDescent="0.3">
      <c r="A11" s="64" t="s">
        <v>63</v>
      </c>
      <c r="B11" s="64" t="s">
        <v>14</v>
      </c>
      <c r="C11" s="64">
        <v>3.2000000000000001E-2</v>
      </c>
      <c r="D11" s="64">
        <v>3.4000000000000002E-2</v>
      </c>
      <c r="E11" s="64">
        <v>4.7E-2</v>
      </c>
      <c r="F11" s="64">
        <v>2E-3</v>
      </c>
      <c r="G11" s="64">
        <v>3.5000000000000003E-2</v>
      </c>
      <c r="H11" s="64">
        <v>91</v>
      </c>
      <c r="I11" s="64">
        <v>0</v>
      </c>
      <c r="J11" s="64">
        <v>0</v>
      </c>
      <c r="M11" s="44" t="s">
        <v>12</v>
      </c>
      <c r="N11" s="18">
        <f>'Автоматизированный расчет'!C46/3</f>
        <v>103.4436090225564</v>
      </c>
      <c r="O11" s="65">
        <f>H6</f>
        <v>103</v>
      </c>
      <c r="P11" s="7">
        <f t="shared" si="0"/>
        <v>-4.3068837141397864E-3</v>
      </c>
    </row>
    <row r="12" spans="1:19" x14ac:dyDescent="0.3">
      <c r="A12" s="64" t="s">
        <v>64</v>
      </c>
      <c r="B12" s="64" t="s">
        <v>14</v>
      </c>
      <c r="C12" s="64">
        <v>3.2000000000000001E-2</v>
      </c>
      <c r="D12" s="64">
        <v>3.5000000000000003E-2</v>
      </c>
      <c r="E12" s="64">
        <v>9.2999999999999999E-2</v>
      </c>
      <c r="F12" s="64">
        <v>7.0000000000000001E-3</v>
      </c>
      <c r="G12" s="64">
        <v>3.5000000000000003E-2</v>
      </c>
      <c r="H12" s="64">
        <v>91</v>
      </c>
      <c r="I12" s="64">
        <v>0</v>
      </c>
      <c r="J12" s="64">
        <v>0</v>
      </c>
      <c r="M12" s="44" t="s">
        <v>68</v>
      </c>
      <c r="N12" s="18">
        <f>'Автоматизированный расчет'!C47/3</f>
        <v>31.578947368421055</v>
      </c>
      <c r="O12" s="65">
        <f>H2</f>
        <v>32</v>
      </c>
      <c r="P12" s="7">
        <f t="shared" si="0"/>
        <v>1.3157894736842035E-2</v>
      </c>
    </row>
    <row r="13" spans="1:19" x14ac:dyDescent="0.3">
      <c r="A13" s="64" t="s">
        <v>69</v>
      </c>
      <c r="B13" s="64" t="s">
        <v>14</v>
      </c>
      <c r="C13" s="64">
        <v>2.7E-2</v>
      </c>
      <c r="D13" s="64">
        <v>2.9000000000000001E-2</v>
      </c>
      <c r="E13" s="64">
        <v>3.9E-2</v>
      </c>
      <c r="F13" s="64">
        <v>2E-3</v>
      </c>
      <c r="G13" s="64">
        <v>0.03</v>
      </c>
      <c r="H13" s="64">
        <v>31</v>
      </c>
      <c r="I13" s="64">
        <v>0</v>
      </c>
      <c r="J13" s="64">
        <v>0</v>
      </c>
      <c r="M13" s="44" t="s">
        <v>69</v>
      </c>
      <c r="N13" s="18">
        <f>'Автоматизированный расчет'!C48/3</f>
        <v>31.578947368421055</v>
      </c>
      <c r="O13" s="65">
        <f>H13</f>
        <v>31</v>
      </c>
      <c r="P13" s="7">
        <f t="shared" si="0"/>
        <v>-1.8675721561969505E-2</v>
      </c>
    </row>
    <row r="14" spans="1:19" x14ac:dyDescent="0.3">
      <c r="A14" s="64" t="s">
        <v>71</v>
      </c>
      <c r="B14" s="64" t="s">
        <v>14</v>
      </c>
      <c r="C14" s="64">
        <v>0.26400000000000001</v>
      </c>
      <c r="D14" s="64">
        <v>0.27100000000000002</v>
      </c>
      <c r="E14" s="64">
        <v>0.29499999999999998</v>
      </c>
      <c r="F14" s="64">
        <v>1.0999999999999999E-2</v>
      </c>
      <c r="G14" s="64">
        <v>0.29499999999999998</v>
      </c>
      <c r="H14" s="64">
        <v>6</v>
      </c>
      <c r="I14" s="64">
        <v>0</v>
      </c>
      <c r="J14" s="64">
        <v>0</v>
      </c>
      <c r="M14" s="44" t="s">
        <v>70</v>
      </c>
      <c r="N14" s="18">
        <f>'Автоматизированный расчет'!C49/3</f>
        <v>31.578947368421055</v>
      </c>
      <c r="O14" s="65">
        <f>H5</f>
        <v>31</v>
      </c>
      <c r="P14" s="7">
        <f t="shared" si="0"/>
        <v>-1.8675721561969505E-2</v>
      </c>
    </row>
    <row r="15" spans="1:19" x14ac:dyDescent="0.3">
      <c r="A15" s="64" t="s">
        <v>72</v>
      </c>
      <c r="B15" s="64" t="s">
        <v>14</v>
      </c>
      <c r="C15" s="64">
        <v>0.47299999999999998</v>
      </c>
      <c r="D15" s="64">
        <v>0.50800000000000001</v>
      </c>
      <c r="E15" s="64">
        <v>0.63900000000000001</v>
      </c>
      <c r="F15" s="64">
        <v>2.8000000000000001E-2</v>
      </c>
      <c r="G15" s="64">
        <v>0.52500000000000002</v>
      </c>
      <c r="H15" s="64">
        <v>34</v>
      </c>
      <c r="I15" s="64">
        <v>0</v>
      </c>
      <c r="J15" s="64">
        <v>0</v>
      </c>
    </row>
    <row r="16" spans="1:19" x14ac:dyDescent="0.3">
      <c r="A16" s="64" t="s">
        <v>73</v>
      </c>
      <c r="B16" s="64" t="s">
        <v>14</v>
      </c>
      <c r="C16" s="64">
        <v>0.312</v>
      </c>
      <c r="D16" s="64">
        <v>0.34799999999999998</v>
      </c>
      <c r="E16" s="64">
        <v>0.38100000000000001</v>
      </c>
      <c r="F16" s="64">
        <v>1.9E-2</v>
      </c>
      <c r="G16" s="64">
        <v>0.372</v>
      </c>
      <c r="H16" s="64">
        <v>56</v>
      </c>
      <c r="I16" s="64">
        <v>0</v>
      </c>
      <c r="J16" s="64">
        <v>0</v>
      </c>
    </row>
    <row r="17" spans="1:19" x14ac:dyDescent="0.3">
      <c r="A17" s="64" t="s">
        <v>74</v>
      </c>
      <c r="B17" s="64" t="s">
        <v>14</v>
      </c>
      <c r="C17" s="64">
        <v>0.32600000000000001</v>
      </c>
      <c r="D17" s="64">
        <v>0.33700000000000002</v>
      </c>
      <c r="E17" s="64">
        <v>0.35399999999999998</v>
      </c>
      <c r="F17" s="64">
        <v>8.0000000000000002E-3</v>
      </c>
      <c r="G17" s="64">
        <v>0.34599999999999997</v>
      </c>
      <c r="H17" s="64">
        <v>32</v>
      </c>
      <c r="I17" s="64">
        <v>0</v>
      </c>
      <c r="J17" s="64">
        <v>0</v>
      </c>
    </row>
    <row r="18" spans="1:19" x14ac:dyDescent="0.3">
      <c r="A18" s="64" t="s">
        <v>75</v>
      </c>
      <c r="B18" s="64" t="s">
        <v>14</v>
      </c>
      <c r="C18" s="64">
        <v>0.30099999999999999</v>
      </c>
      <c r="D18" s="64">
        <v>0.32</v>
      </c>
      <c r="E18" s="64">
        <v>0.34399999999999997</v>
      </c>
      <c r="F18" s="64">
        <v>1.2999999999999999E-2</v>
      </c>
      <c r="G18" s="64">
        <v>0.33700000000000002</v>
      </c>
      <c r="H18" s="64">
        <v>23</v>
      </c>
      <c r="I18" s="64">
        <v>0</v>
      </c>
      <c r="J18" s="64">
        <v>0</v>
      </c>
    </row>
    <row r="19" spans="1:19" x14ac:dyDescent="0.3">
      <c r="A19" s="64" t="s">
        <v>76</v>
      </c>
      <c r="B19" s="64" t="s">
        <v>14</v>
      </c>
      <c r="C19" s="64">
        <v>0.24299999999999999</v>
      </c>
      <c r="D19" s="64">
        <v>0.251</v>
      </c>
      <c r="E19" s="64">
        <v>0.27300000000000002</v>
      </c>
      <c r="F19" s="64">
        <v>7.0000000000000001E-3</v>
      </c>
      <c r="G19" s="64">
        <v>0.26100000000000001</v>
      </c>
      <c r="H19" s="64">
        <v>31</v>
      </c>
      <c r="I19" s="64">
        <v>0</v>
      </c>
      <c r="J19" s="64">
        <v>0</v>
      </c>
    </row>
    <row r="20" spans="1:19" x14ac:dyDescent="0.3">
      <c r="A20" s="57" t="s">
        <v>80</v>
      </c>
      <c r="B20" s="57" t="s">
        <v>56</v>
      </c>
      <c r="C20" s="57">
        <v>0.24399999999999999</v>
      </c>
      <c r="D20" s="57">
        <v>0.35399999999999998</v>
      </c>
      <c r="E20" s="57">
        <v>0.64</v>
      </c>
      <c r="F20" s="57">
        <v>8.4000000000000005E-2</v>
      </c>
      <c r="G20" s="57">
        <v>0.50700000000000001</v>
      </c>
      <c r="H20" s="57">
        <v>182</v>
      </c>
      <c r="I20" s="57">
        <v>0</v>
      </c>
      <c r="J20" s="57">
        <v>0</v>
      </c>
      <c r="K20" s="56"/>
      <c r="L20" s="56"/>
      <c r="M20" s="56"/>
      <c r="N20" s="56"/>
      <c r="O20" s="56"/>
      <c r="P20" s="56"/>
      <c r="Q20" s="56"/>
      <c r="R20" s="56"/>
      <c r="S20" s="56"/>
    </row>
    <row r="21" spans="1:19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</row>
  </sheetData>
  <mergeCells count="1"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9B4-B3C2-460F-9D0B-8165CB62AB30}">
  <dimension ref="A1:P105"/>
  <sheetViews>
    <sheetView topLeftCell="A16" workbookViewId="0">
      <selection activeCell="K44" sqref="K44"/>
    </sheetView>
  </sheetViews>
  <sheetFormatPr defaultRowHeight="14.4" x14ac:dyDescent="0.3"/>
  <cols>
    <col min="1" max="1" width="29.6640625" customWidth="1"/>
    <col min="13" max="13" width="28.33203125" customWidth="1"/>
    <col min="14" max="14" width="18.6640625" bestFit="1" customWidth="1"/>
    <col min="15" max="15" width="17" customWidth="1"/>
    <col min="16" max="16" width="44.21875" bestFit="1" customWidth="1"/>
  </cols>
  <sheetData>
    <row r="1" spans="1:16" x14ac:dyDescent="0.3">
      <c r="A1" s="68" t="s">
        <v>85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3">
      <c r="A2" s="45" t="s">
        <v>13</v>
      </c>
      <c r="B2" s="45" t="s">
        <v>50</v>
      </c>
      <c r="C2" s="45" t="s">
        <v>51</v>
      </c>
      <c r="D2" s="45" t="s">
        <v>52</v>
      </c>
      <c r="E2" s="45" t="s">
        <v>53</v>
      </c>
      <c r="F2" s="45" t="s">
        <v>54</v>
      </c>
      <c r="G2" s="45" t="s">
        <v>55</v>
      </c>
      <c r="H2" s="45" t="s">
        <v>14</v>
      </c>
      <c r="I2" s="45" t="s">
        <v>15</v>
      </c>
      <c r="J2" s="45" t="s">
        <v>16</v>
      </c>
      <c r="M2" s="62" t="s">
        <v>82</v>
      </c>
      <c r="N2" s="62"/>
      <c r="O2" s="62"/>
      <c r="P2" s="62"/>
    </row>
    <row r="3" spans="1:16" ht="72" x14ac:dyDescent="0.35">
      <c r="A3" t="s">
        <v>68</v>
      </c>
      <c r="B3" t="s">
        <v>14</v>
      </c>
      <c r="C3">
        <v>3.1E-2</v>
      </c>
      <c r="D3">
        <v>3.3000000000000002E-2</v>
      </c>
      <c r="E3">
        <v>3.5000000000000003E-2</v>
      </c>
      <c r="F3">
        <v>1E-3</v>
      </c>
      <c r="G3">
        <v>3.4000000000000002E-2</v>
      </c>
      <c r="H3">
        <v>32</v>
      </c>
      <c r="I3">
        <v>0</v>
      </c>
      <c r="J3">
        <v>0</v>
      </c>
      <c r="M3" s="43" t="s">
        <v>57</v>
      </c>
      <c r="N3" s="8" t="s">
        <v>33</v>
      </c>
      <c r="O3" s="8" t="s">
        <v>37</v>
      </c>
      <c r="P3" s="8" t="s">
        <v>38</v>
      </c>
    </row>
    <row r="4" spans="1:16" x14ac:dyDescent="0.3">
      <c r="A4" t="s">
        <v>66</v>
      </c>
      <c r="B4" t="s">
        <v>14</v>
      </c>
      <c r="C4">
        <v>3.2000000000000001E-2</v>
      </c>
      <c r="D4">
        <v>3.4000000000000002E-2</v>
      </c>
      <c r="E4">
        <v>0.04</v>
      </c>
      <c r="F4">
        <v>2E-3</v>
      </c>
      <c r="G4">
        <v>3.5000000000000003E-2</v>
      </c>
      <c r="H4">
        <v>23</v>
      </c>
      <c r="I4">
        <v>0</v>
      </c>
      <c r="J4">
        <v>0</v>
      </c>
      <c r="M4" s="44" t="s">
        <v>61</v>
      </c>
      <c r="N4" s="18">
        <f>'Автоматизированный расчет'!C38/3</f>
        <v>182.77053209947948</v>
      </c>
      <c r="O4" s="65">
        <f>H10</f>
        <v>183</v>
      </c>
      <c r="P4" s="7">
        <f t="shared" ref="P4:P15" si="0">1-N4/O4</f>
        <v>1.2539229536639995E-3</v>
      </c>
    </row>
    <row r="5" spans="1:16" x14ac:dyDescent="0.3">
      <c r="A5" t="s">
        <v>11</v>
      </c>
      <c r="B5" t="s">
        <v>14</v>
      </c>
      <c r="C5">
        <v>7.5999999999999998E-2</v>
      </c>
      <c r="D5">
        <v>8.2000000000000003E-2</v>
      </c>
      <c r="E5">
        <v>9.6000000000000002E-2</v>
      </c>
      <c r="F5">
        <v>7.0000000000000001E-3</v>
      </c>
      <c r="G5">
        <v>9.5000000000000001E-2</v>
      </c>
      <c r="H5">
        <v>151</v>
      </c>
      <c r="I5">
        <v>0</v>
      </c>
      <c r="J5">
        <v>0</v>
      </c>
      <c r="M5" s="44" t="s">
        <v>11</v>
      </c>
      <c r="N5" s="18">
        <f>'Автоматизированный расчет'!C39/3</f>
        <v>151.19158473105841</v>
      </c>
      <c r="O5" s="65">
        <f>H5</f>
        <v>151</v>
      </c>
      <c r="P5" s="7">
        <f t="shared" si="0"/>
        <v>-1.2687730533669228E-3</v>
      </c>
    </row>
    <row r="6" spans="1:16" x14ac:dyDescent="0.3">
      <c r="A6" t="s">
        <v>70</v>
      </c>
      <c r="B6" t="s">
        <v>14</v>
      </c>
      <c r="C6">
        <v>7.4999999999999997E-2</v>
      </c>
      <c r="D6">
        <v>7.8E-2</v>
      </c>
      <c r="E6">
        <v>8.1000000000000003E-2</v>
      </c>
      <c r="F6">
        <v>1E-3</v>
      </c>
      <c r="G6">
        <v>0.08</v>
      </c>
      <c r="H6">
        <v>31</v>
      </c>
      <c r="I6">
        <v>0</v>
      </c>
      <c r="J6">
        <v>0</v>
      </c>
      <c r="M6" s="44" t="s">
        <v>62</v>
      </c>
      <c r="N6" s="18">
        <f>'Автоматизированный расчет'!C40/3</f>
        <v>96.535714285714278</v>
      </c>
      <c r="O6" s="65">
        <f>H9</f>
        <v>97</v>
      </c>
      <c r="P6" s="7">
        <f t="shared" si="0"/>
        <v>4.7864506627394166E-3</v>
      </c>
    </row>
    <row r="7" spans="1:16" x14ac:dyDescent="0.3">
      <c r="A7" t="s">
        <v>12</v>
      </c>
      <c r="B7" t="s">
        <v>14</v>
      </c>
      <c r="C7">
        <v>5.0999999999999997E-2</v>
      </c>
      <c r="D7">
        <v>5.6000000000000001E-2</v>
      </c>
      <c r="E7">
        <v>0.188</v>
      </c>
      <c r="F7">
        <v>1.6E-2</v>
      </c>
      <c r="G7">
        <v>5.6000000000000001E-2</v>
      </c>
      <c r="H7">
        <v>103</v>
      </c>
      <c r="I7">
        <v>0</v>
      </c>
      <c r="J7">
        <v>0</v>
      </c>
      <c r="M7" s="44" t="s">
        <v>63</v>
      </c>
      <c r="N7" s="18">
        <f>'Автоматизированный расчет'!C41/3</f>
        <v>90.535714285714278</v>
      </c>
      <c r="O7" s="65">
        <f>H12</f>
        <v>91</v>
      </c>
      <c r="P7" s="7">
        <f t="shared" si="0"/>
        <v>5.1020408163265918E-3</v>
      </c>
    </row>
    <row r="8" spans="1:16" x14ac:dyDescent="0.3">
      <c r="A8" t="s">
        <v>67</v>
      </c>
      <c r="B8" t="s">
        <v>14</v>
      </c>
      <c r="C8">
        <v>0.13900000000000001</v>
      </c>
      <c r="D8">
        <v>0.14899999999999999</v>
      </c>
      <c r="E8">
        <v>0.17299999999999999</v>
      </c>
      <c r="F8">
        <v>7.0000000000000001E-3</v>
      </c>
      <c r="G8">
        <v>0.161</v>
      </c>
      <c r="H8">
        <v>88</v>
      </c>
      <c r="I8">
        <v>0</v>
      </c>
      <c r="J8">
        <v>0</v>
      </c>
      <c r="M8" s="44" t="s">
        <v>64</v>
      </c>
      <c r="N8" s="18">
        <f>'Автоматизированный расчет'!C42/3</f>
        <v>90.535714285714278</v>
      </c>
      <c r="O8" s="65">
        <f>H13</f>
        <v>91</v>
      </c>
      <c r="P8" s="7">
        <f t="shared" si="0"/>
        <v>5.1020408163265918E-3</v>
      </c>
    </row>
    <row r="9" spans="1:16" x14ac:dyDescent="0.3">
      <c r="A9" t="s">
        <v>62</v>
      </c>
      <c r="B9" t="s">
        <v>14</v>
      </c>
      <c r="C9">
        <v>7.5999999999999998E-2</v>
      </c>
      <c r="D9">
        <v>9.7000000000000003E-2</v>
      </c>
      <c r="E9">
        <v>0.125</v>
      </c>
      <c r="F9">
        <v>1.6E-2</v>
      </c>
      <c r="G9">
        <v>0.111</v>
      </c>
      <c r="H9">
        <v>97</v>
      </c>
      <c r="I9">
        <v>0</v>
      </c>
      <c r="J9">
        <v>0</v>
      </c>
      <c r="M9" s="44" t="s">
        <v>65</v>
      </c>
      <c r="N9" s="18">
        <f>'Автоматизированный расчет'!C43/3</f>
        <v>56.25</v>
      </c>
      <c r="O9" s="65">
        <f>H11</f>
        <v>56</v>
      </c>
      <c r="P9" s="7">
        <f t="shared" si="0"/>
        <v>-4.4642857142858094E-3</v>
      </c>
    </row>
    <row r="10" spans="1:16" x14ac:dyDescent="0.3">
      <c r="A10" t="s">
        <v>61</v>
      </c>
      <c r="B10" t="s">
        <v>14</v>
      </c>
      <c r="C10">
        <v>5.1999999999999998E-2</v>
      </c>
      <c r="D10">
        <v>5.5E-2</v>
      </c>
      <c r="E10">
        <v>7.2999999999999995E-2</v>
      </c>
      <c r="F10">
        <v>3.0000000000000001E-3</v>
      </c>
      <c r="G10">
        <v>5.7000000000000002E-2</v>
      </c>
      <c r="H10">
        <v>183</v>
      </c>
      <c r="I10">
        <v>0</v>
      </c>
      <c r="J10">
        <v>0</v>
      </c>
      <c r="M10" s="44" t="s">
        <v>67</v>
      </c>
      <c r="N10" s="18">
        <f>'Автоматизированный расчет'!C44/3</f>
        <v>88.941584731058413</v>
      </c>
      <c r="O10" s="65">
        <f>H8</f>
        <v>88</v>
      </c>
      <c r="P10" s="7">
        <f t="shared" si="0"/>
        <v>-1.0699826489300124E-2</v>
      </c>
    </row>
    <row r="11" spans="1:16" x14ac:dyDescent="0.3">
      <c r="A11" t="s">
        <v>65</v>
      </c>
      <c r="B11" t="s">
        <v>14</v>
      </c>
      <c r="C11">
        <v>3.4000000000000002E-2</v>
      </c>
      <c r="D11">
        <v>3.5999999999999997E-2</v>
      </c>
      <c r="E11">
        <v>5.6000000000000001E-2</v>
      </c>
      <c r="F11">
        <v>3.0000000000000001E-3</v>
      </c>
      <c r="G11">
        <v>3.6999999999999998E-2</v>
      </c>
      <c r="H11">
        <v>56</v>
      </c>
      <c r="I11">
        <v>0</v>
      </c>
      <c r="J11">
        <v>0</v>
      </c>
      <c r="M11" s="44" t="s">
        <v>66</v>
      </c>
      <c r="N11" s="18">
        <f>'Автоматизированный расчет'!C45/3</f>
        <v>23.076923076923077</v>
      </c>
      <c r="O11" s="65">
        <f>H4</f>
        <v>23</v>
      </c>
      <c r="P11" s="7">
        <f t="shared" si="0"/>
        <v>-3.3444816053511683E-3</v>
      </c>
    </row>
    <row r="12" spans="1:16" x14ac:dyDescent="0.3">
      <c r="A12" t="s">
        <v>63</v>
      </c>
      <c r="B12" t="s">
        <v>14</v>
      </c>
      <c r="C12">
        <v>3.2000000000000001E-2</v>
      </c>
      <c r="D12">
        <v>3.4000000000000002E-2</v>
      </c>
      <c r="E12">
        <v>4.7E-2</v>
      </c>
      <c r="F12">
        <v>2E-3</v>
      </c>
      <c r="G12">
        <v>3.5000000000000003E-2</v>
      </c>
      <c r="H12">
        <v>91</v>
      </c>
      <c r="I12">
        <v>0</v>
      </c>
      <c r="J12">
        <v>0</v>
      </c>
      <c r="M12" s="44" t="s">
        <v>12</v>
      </c>
      <c r="N12" s="18">
        <f>'Автоматизированный расчет'!C46/3</f>
        <v>103.4436090225564</v>
      </c>
      <c r="O12" s="65">
        <f>H7</f>
        <v>103</v>
      </c>
      <c r="P12" s="7">
        <f t="shared" si="0"/>
        <v>-4.3068837141397864E-3</v>
      </c>
    </row>
    <row r="13" spans="1:16" x14ac:dyDescent="0.3">
      <c r="A13" t="s">
        <v>64</v>
      </c>
      <c r="B13" t="s">
        <v>14</v>
      </c>
      <c r="C13">
        <v>3.2000000000000001E-2</v>
      </c>
      <c r="D13">
        <v>3.5000000000000003E-2</v>
      </c>
      <c r="E13">
        <v>0.05</v>
      </c>
      <c r="F13">
        <v>2E-3</v>
      </c>
      <c r="G13">
        <v>3.5000000000000003E-2</v>
      </c>
      <c r="H13">
        <v>91</v>
      </c>
      <c r="I13">
        <v>0</v>
      </c>
      <c r="J13">
        <v>0</v>
      </c>
      <c r="M13" s="44" t="s">
        <v>68</v>
      </c>
      <c r="N13" s="18">
        <f>'Автоматизированный расчет'!C47/3</f>
        <v>31.578947368421055</v>
      </c>
      <c r="O13" s="65">
        <f>H3</f>
        <v>32</v>
      </c>
      <c r="P13" s="7">
        <f t="shared" si="0"/>
        <v>1.3157894736842035E-2</v>
      </c>
    </row>
    <row r="14" spans="1:16" x14ac:dyDescent="0.3">
      <c r="A14" t="s">
        <v>69</v>
      </c>
      <c r="B14" t="s">
        <v>14</v>
      </c>
      <c r="C14">
        <v>2.8000000000000001E-2</v>
      </c>
      <c r="D14">
        <v>2.9000000000000001E-2</v>
      </c>
      <c r="E14">
        <v>3.5000000000000003E-2</v>
      </c>
      <c r="F14">
        <v>1E-3</v>
      </c>
      <c r="G14">
        <v>2.9000000000000001E-2</v>
      </c>
      <c r="H14">
        <v>31</v>
      </c>
      <c r="I14">
        <v>0</v>
      </c>
      <c r="J14">
        <v>0</v>
      </c>
      <c r="M14" s="44" t="s">
        <v>69</v>
      </c>
      <c r="N14" s="18">
        <f>'Автоматизированный расчет'!C48/3</f>
        <v>31.578947368421055</v>
      </c>
      <c r="O14" s="65">
        <f>H14</f>
        <v>31</v>
      </c>
      <c r="P14" s="7">
        <f t="shared" si="0"/>
        <v>-1.8675721561969505E-2</v>
      </c>
    </row>
    <row r="15" spans="1:16" x14ac:dyDescent="0.3">
      <c r="A15" t="s">
        <v>71</v>
      </c>
      <c r="B15" t="s">
        <v>14</v>
      </c>
      <c r="C15">
        <v>0.26100000000000001</v>
      </c>
      <c r="D15">
        <v>0.27</v>
      </c>
      <c r="E15">
        <v>0.28100000000000003</v>
      </c>
      <c r="F15">
        <v>7.0000000000000001E-3</v>
      </c>
      <c r="G15">
        <v>0.28100000000000003</v>
      </c>
      <c r="H15">
        <v>6</v>
      </c>
      <c r="I15">
        <v>0</v>
      </c>
      <c r="J15">
        <v>0</v>
      </c>
      <c r="M15" s="44" t="s">
        <v>70</v>
      </c>
      <c r="N15" s="18">
        <f>'Автоматизированный расчет'!C49/3</f>
        <v>31.578947368421055</v>
      </c>
      <c r="O15" s="65">
        <f>H6</f>
        <v>31</v>
      </c>
      <c r="P15" s="7">
        <f t="shared" si="0"/>
        <v>-1.8675721561969505E-2</v>
      </c>
    </row>
    <row r="16" spans="1:16" x14ac:dyDescent="0.3">
      <c r="A16" t="s">
        <v>72</v>
      </c>
      <c r="B16" t="s">
        <v>14</v>
      </c>
      <c r="C16">
        <v>0.47499999999999998</v>
      </c>
      <c r="D16">
        <v>0.50900000000000001</v>
      </c>
      <c r="E16">
        <v>0.64700000000000002</v>
      </c>
      <c r="F16">
        <v>2.9000000000000001E-2</v>
      </c>
      <c r="G16">
        <v>0.53</v>
      </c>
      <c r="H16">
        <v>34</v>
      </c>
      <c r="I16">
        <v>0</v>
      </c>
      <c r="J16">
        <v>0</v>
      </c>
    </row>
    <row r="17" spans="1:16" x14ac:dyDescent="0.3">
      <c r="A17" t="s">
        <v>73</v>
      </c>
      <c r="B17" t="s">
        <v>14</v>
      </c>
      <c r="C17">
        <v>0.313</v>
      </c>
      <c r="D17">
        <v>0.34499999999999997</v>
      </c>
      <c r="E17">
        <v>0.39600000000000002</v>
      </c>
      <c r="F17">
        <v>1.9E-2</v>
      </c>
      <c r="G17">
        <v>0.36399999999999999</v>
      </c>
      <c r="H17">
        <v>56</v>
      </c>
      <c r="I17">
        <v>0</v>
      </c>
      <c r="J17">
        <v>0</v>
      </c>
    </row>
    <row r="18" spans="1:16" x14ac:dyDescent="0.3">
      <c r="A18" t="s">
        <v>74</v>
      </c>
      <c r="B18" t="s">
        <v>14</v>
      </c>
      <c r="C18">
        <v>0.32500000000000001</v>
      </c>
      <c r="D18">
        <v>0.34100000000000003</v>
      </c>
      <c r="E18">
        <v>0.41899999999999998</v>
      </c>
      <c r="F18">
        <v>1.7000000000000001E-2</v>
      </c>
      <c r="G18">
        <v>0.35</v>
      </c>
      <c r="H18">
        <v>32</v>
      </c>
      <c r="I18">
        <v>0</v>
      </c>
      <c r="J18">
        <v>0</v>
      </c>
    </row>
    <row r="19" spans="1:16" x14ac:dyDescent="0.3">
      <c r="A19" t="s">
        <v>75</v>
      </c>
      <c r="B19" t="s">
        <v>14</v>
      </c>
      <c r="C19">
        <v>0.30599999999999999</v>
      </c>
      <c r="D19">
        <v>0.318</v>
      </c>
      <c r="E19">
        <v>0.34899999999999998</v>
      </c>
      <c r="F19">
        <v>0.01</v>
      </c>
      <c r="G19">
        <v>0.32700000000000001</v>
      </c>
      <c r="H19">
        <v>23</v>
      </c>
      <c r="I19">
        <v>0</v>
      </c>
      <c r="J19">
        <v>0</v>
      </c>
    </row>
    <row r="20" spans="1:16" x14ac:dyDescent="0.3">
      <c r="A20" t="s">
        <v>76</v>
      </c>
      <c r="B20" t="s">
        <v>14</v>
      </c>
      <c r="C20">
        <v>0.24399999999999999</v>
      </c>
      <c r="D20">
        <v>0.249</v>
      </c>
      <c r="E20">
        <v>0.27100000000000002</v>
      </c>
      <c r="F20">
        <v>6.0000000000000001E-3</v>
      </c>
      <c r="G20">
        <v>0.253</v>
      </c>
      <c r="H20">
        <v>31</v>
      </c>
      <c r="I20">
        <v>0</v>
      </c>
      <c r="J20">
        <v>0</v>
      </c>
    </row>
    <row r="21" spans="1:16" x14ac:dyDescent="0.3">
      <c r="A21" t="s">
        <v>80</v>
      </c>
      <c r="B21" t="s">
        <v>56</v>
      </c>
      <c r="C21">
        <v>0.24399999999999999</v>
      </c>
      <c r="D21">
        <v>0.35299999999999998</v>
      </c>
      <c r="E21">
        <v>0.64700000000000002</v>
      </c>
      <c r="F21">
        <v>8.4000000000000005E-2</v>
      </c>
      <c r="G21">
        <v>0.505</v>
      </c>
      <c r="H21">
        <v>182</v>
      </c>
      <c r="I21">
        <v>0</v>
      </c>
      <c r="J21">
        <v>0</v>
      </c>
    </row>
    <row r="22" spans="1:16" x14ac:dyDescent="0.3">
      <c r="A22" s="68" t="s">
        <v>86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</row>
    <row r="23" spans="1:16" x14ac:dyDescent="0.3">
      <c r="A23" s="45" t="s">
        <v>13</v>
      </c>
      <c r="B23" s="45" t="s">
        <v>50</v>
      </c>
      <c r="C23" s="45" t="s">
        <v>51</v>
      </c>
      <c r="D23" s="45" t="s">
        <v>52</v>
      </c>
      <c r="E23" s="45" t="s">
        <v>53</v>
      </c>
      <c r="F23" s="45" t="s">
        <v>54</v>
      </c>
      <c r="G23" s="45" t="s">
        <v>55</v>
      </c>
      <c r="H23" s="45" t="s">
        <v>14</v>
      </c>
      <c r="I23" s="45" t="s">
        <v>15</v>
      </c>
      <c r="J23" s="45" t="s">
        <v>16</v>
      </c>
      <c r="M23" s="62" t="s">
        <v>87</v>
      </c>
      <c r="N23" s="62"/>
      <c r="O23" s="62"/>
      <c r="P23" s="62"/>
    </row>
    <row r="24" spans="1:16" ht="72" x14ac:dyDescent="0.35">
      <c r="A24" t="s">
        <v>68</v>
      </c>
      <c r="B24" t="s">
        <v>14</v>
      </c>
      <c r="C24">
        <v>3.3000000000000002E-2</v>
      </c>
      <c r="D24">
        <v>3.5000000000000003E-2</v>
      </c>
      <c r="E24">
        <v>5.1999999999999998E-2</v>
      </c>
      <c r="F24">
        <v>3.0000000000000001E-3</v>
      </c>
      <c r="G24">
        <v>3.6999999999999998E-2</v>
      </c>
      <c r="H24">
        <v>64</v>
      </c>
      <c r="I24">
        <v>0</v>
      </c>
      <c r="J24">
        <v>0</v>
      </c>
      <c r="M24" s="43" t="s">
        <v>57</v>
      </c>
      <c r="N24" s="8" t="s">
        <v>88</v>
      </c>
      <c r="O24" s="8" t="s">
        <v>37</v>
      </c>
      <c r="P24" s="8" t="s">
        <v>38</v>
      </c>
    </row>
    <row r="25" spans="1:16" x14ac:dyDescent="0.3">
      <c r="A25" t="s">
        <v>66</v>
      </c>
      <c r="B25" t="s">
        <v>14</v>
      </c>
      <c r="C25">
        <v>3.4000000000000002E-2</v>
      </c>
      <c r="D25">
        <v>3.5999999999999997E-2</v>
      </c>
      <c r="E25">
        <v>4.9000000000000002E-2</v>
      </c>
      <c r="F25">
        <v>3.0000000000000001E-3</v>
      </c>
      <c r="G25">
        <v>4.1000000000000002E-2</v>
      </c>
      <c r="H25">
        <v>46</v>
      </c>
      <c r="I25">
        <v>0</v>
      </c>
      <c r="J25">
        <v>0</v>
      </c>
      <c r="M25" s="44" t="s">
        <v>61</v>
      </c>
      <c r="N25" s="18">
        <f>('Автоматизированный расчет'!C38/3)*2</f>
        <v>365.54106419895896</v>
      </c>
      <c r="O25" s="65">
        <f>H31</f>
        <v>365</v>
      </c>
      <c r="P25" s="7">
        <f t="shared" ref="P25:P36" si="1">1-N25/O25</f>
        <v>-1.4823676683806131E-3</v>
      </c>
    </row>
    <row r="26" spans="1:16" x14ac:dyDescent="0.3">
      <c r="A26" t="s">
        <v>11</v>
      </c>
      <c r="B26" t="s">
        <v>14</v>
      </c>
      <c r="C26">
        <v>7.5999999999999998E-2</v>
      </c>
      <c r="D26">
        <v>8.3000000000000004E-2</v>
      </c>
      <c r="E26">
        <v>0.109</v>
      </c>
      <c r="F26">
        <v>7.0000000000000001E-3</v>
      </c>
      <c r="G26">
        <v>9.5000000000000001E-2</v>
      </c>
      <c r="H26">
        <v>302</v>
      </c>
      <c r="I26">
        <v>0</v>
      </c>
      <c r="J26">
        <v>0</v>
      </c>
      <c r="M26" s="44" t="s">
        <v>11</v>
      </c>
      <c r="N26" s="18">
        <f>('Автоматизированный расчет'!C39/3)*2</f>
        <v>302.38316946211683</v>
      </c>
      <c r="O26" s="65">
        <f>H26</f>
        <v>302</v>
      </c>
      <c r="P26" s="7">
        <f t="shared" si="1"/>
        <v>-1.2687730533669228E-3</v>
      </c>
    </row>
    <row r="27" spans="1:16" x14ac:dyDescent="0.3">
      <c r="A27" t="s">
        <v>70</v>
      </c>
      <c r="B27" t="s">
        <v>14</v>
      </c>
      <c r="C27">
        <v>7.3999999999999996E-2</v>
      </c>
      <c r="D27">
        <v>7.9000000000000001E-2</v>
      </c>
      <c r="E27">
        <v>8.1000000000000003E-2</v>
      </c>
      <c r="F27">
        <v>1E-3</v>
      </c>
      <c r="G27">
        <v>0.08</v>
      </c>
      <c r="H27">
        <v>63</v>
      </c>
      <c r="I27">
        <v>0</v>
      </c>
      <c r="J27">
        <v>0</v>
      </c>
      <c r="M27" s="44" t="s">
        <v>62</v>
      </c>
      <c r="N27" s="18">
        <f>('Автоматизированный расчет'!C40/3)*2</f>
        <v>193.07142857142856</v>
      </c>
      <c r="O27" s="65">
        <f>H30</f>
        <v>194</v>
      </c>
      <c r="P27" s="7">
        <f t="shared" si="1"/>
        <v>4.7864506627394166E-3</v>
      </c>
    </row>
    <row r="28" spans="1:16" x14ac:dyDescent="0.3">
      <c r="A28" t="s">
        <v>12</v>
      </c>
      <c r="B28" t="s">
        <v>14</v>
      </c>
      <c r="C28">
        <v>5.2999999999999999E-2</v>
      </c>
      <c r="D28">
        <v>5.6000000000000001E-2</v>
      </c>
      <c r="E28">
        <v>7.2999999999999995E-2</v>
      </c>
      <c r="F28">
        <v>2E-3</v>
      </c>
      <c r="G28">
        <v>5.8000000000000003E-2</v>
      </c>
      <c r="H28">
        <v>204</v>
      </c>
      <c r="I28">
        <v>0</v>
      </c>
      <c r="J28">
        <v>0</v>
      </c>
      <c r="M28" s="44" t="s">
        <v>63</v>
      </c>
      <c r="N28" s="18">
        <f>('Автоматизированный расчет'!C41/3)*2</f>
        <v>181.07142857142856</v>
      </c>
      <c r="O28" s="65">
        <f>H33</f>
        <v>182</v>
      </c>
      <c r="P28" s="7">
        <f t="shared" si="1"/>
        <v>5.1020408163265918E-3</v>
      </c>
    </row>
    <row r="29" spans="1:16" x14ac:dyDescent="0.3">
      <c r="A29" t="s">
        <v>67</v>
      </c>
      <c r="B29" t="s">
        <v>14</v>
      </c>
      <c r="C29">
        <v>0.14599999999999999</v>
      </c>
      <c r="D29">
        <v>0.158</v>
      </c>
      <c r="E29">
        <v>0.19500000000000001</v>
      </c>
      <c r="F29">
        <v>8.0000000000000002E-3</v>
      </c>
      <c r="G29">
        <v>0.17100000000000001</v>
      </c>
      <c r="H29">
        <v>178</v>
      </c>
      <c r="I29">
        <v>0</v>
      </c>
      <c r="J29">
        <v>0</v>
      </c>
      <c r="M29" s="44" t="s">
        <v>64</v>
      </c>
      <c r="N29" s="18">
        <f>('Автоматизированный расчет'!C42/3)*2</f>
        <v>181.07142857142856</v>
      </c>
      <c r="O29" s="65">
        <f>H34</f>
        <v>181</v>
      </c>
      <c r="P29" s="7">
        <f t="shared" si="1"/>
        <v>-3.9463299131803353E-4</v>
      </c>
    </row>
    <row r="30" spans="1:16" x14ac:dyDescent="0.3">
      <c r="A30" t="s">
        <v>62</v>
      </c>
      <c r="B30" t="s">
        <v>14</v>
      </c>
      <c r="C30">
        <v>7.5999999999999998E-2</v>
      </c>
      <c r="D30">
        <v>0.10299999999999999</v>
      </c>
      <c r="E30">
        <v>0.112</v>
      </c>
      <c r="F30">
        <v>1.2999999999999999E-2</v>
      </c>
      <c r="G30">
        <v>0.111</v>
      </c>
      <c r="H30">
        <v>194</v>
      </c>
      <c r="I30">
        <v>0</v>
      </c>
      <c r="J30">
        <v>0</v>
      </c>
      <c r="M30" s="44" t="s">
        <v>65</v>
      </c>
      <c r="N30" s="18">
        <f>('Автоматизированный расчет'!C43/3)*2</f>
        <v>112.5</v>
      </c>
      <c r="O30" s="65">
        <f>H32</f>
        <v>112</v>
      </c>
      <c r="P30" s="7">
        <f t="shared" si="1"/>
        <v>-4.4642857142858094E-3</v>
      </c>
    </row>
    <row r="31" spans="1:16" x14ac:dyDescent="0.3">
      <c r="A31" t="s">
        <v>61</v>
      </c>
      <c r="B31" t="s">
        <v>14</v>
      </c>
      <c r="C31">
        <v>5.3999999999999999E-2</v>
      </c>
      <c r="D31">
        <v>5.7000000000000002E-2</v>
      </c>
      <c r="E31">
        <v>7.0999999999999994E-2</v>
      </c>
      <c r="F31">
        <v>2E-3</v>
      </c>
      <c r="G31">
        <v>0.06</v>
      </c>
      <c r="H31">
        <v>365</v>
      </c>
      <c r="I31">
        <v>0</v>
      </c>
      <c r="J31">
        <v>0</v>
      </c>
      <c r="M31" s="44" t="s">
        <v>67</v>
      </c>
      <c r="N31" s="18">
        <f>('Автоматизированный расчет'!C44/3)*2</f>
        <v>177.88316946211683</v>
      </c>
      <c r="O31" s="65">
        <f>H29</f>
        <v>178</v>
      </c>
      <c r="P31" s="7">
        <f t="shared" si="1"/>
        <v>6.5635133642227839E-4</v>
      </c>
    </row>
    <row r="32" spans="1:16" x14ac:dyDescent="0.3">
      <c r="A32" t="s">
        <v>65</v>
      </c>
      <c r="B32" t="s">
        <v>14</v>
      </c>
      <c r="C32">
        <v>3.5000000000000003E-2</v>
      </c>
      <c r="D32">
        <v>3.6999999999999998E-2</v>
      </c>
      <c r="E32">
        <v>4.2000000000000003E-2</v>
      </c>
      <c r="F32">
        <v>1E-3</v>
      </c>
      <c r="G32">
        <v>3.9E-2</v>
      </c>
      <c r="H32">
        <v>112</v>
      </c>
      <c r="I32">
        <v>0</v>
      </c>
      <c r="J32">
        <v>0</v>
      </c>
      <c r="M32" s="44" t="s">
        <v>66</v>
      </c>
      <c r="N32" s="18">
        <f>('Автоматизированный расчет'!C45/3)*2</f>
        <v>46.153846153846153</v>
      </c>
      <c r="O32" s="65">
        <f>H25</f>
        <v>46</v>
      </c>
      <c r="P32" s="7">
        <f t="shared" si="1"/>
        <v>-3.3444816053511683E-3</v>
      </c>
    </row>
    <row r="33" spans="1:16" x14ac:dyDescent="0.3">
      <c r="A33" t="s">
        <v>63</v>
      </c>
      <c r="B33" t="s">
        <v>14</v>
      </c>
      <c r="C33">
        <v>3.3000000000000002E-2</v>
      </c>
      <c r="D33">
        <v>3.5000000000000003E-2</v>
      </c>
      <c r="E33">
        <v>4.1000000000000002E-2</v>
      </c>
      <c r="F33">
        <v>1E-3</v>
      </c>
      <c r="G33">
        <v>3.6999999999999998E-2</v>
      </c>
      <c r="H33">
        <v>182</v>
      </c>
      <c r="I33">
        <v>0</v>
      </c>
      <c r="J33">
        <v>0</v>
      </c>
      <c r="M33" s="44" t="s">
        <v>12</v>
      </c>
      <c r="N33" s="18">
        <f>('Автоматизированный расчет'!C46/3)*2</f>
        <v>206.8872180451128</v>
      </c>
      <c r="O33" s="65">
        <f>H28</f>
        <v>204</v>
      </c>
      <c r="P33" s="7">
        <f t="shared" si="1"/>
        <v>-1.4153029632905989E-2</v>
      </c>
    </row>
    <row r="34" spans="1:16" x14ac:dyDescent="0.3">
      <c r="A34" t="s">
        <v>64</v>
      </c>
      <c r="B34" t="s">
        <v>14</v>
      </c>
      <c r="C34">
        <v>3.3000000000000002E-2</v>
      </c>
      <c r="D34">
        <v>3.5000000000000003E-2</v>
      </c>
      <c r="E34">
        <v>0.04</v>
      </c>
      <c r="F34">
        <v>1E-3</v>
      </c>
      <c r="G34">
        <v>3.6999999999999998E-2</v>
      </c>
      <c r="H34">
        <v>181</v>
      </c>
      <c r="I34">
        <v>0</v>
      </c>
      <c r="J34">
        <v>0</v>
      </c>
      <c r="M34" s="44" t="s">
        <v>68</v>
      </c>
      <c r="N34" s="18">
        <f>('Автоматизированный расчет'!C47/3)*2</f>
        <v>63.15789473684211</v>
      </c>
      <c r="O34" s="65">
        <f>H24</f>
        <v>64</v>
      </c>
      <c r="P34" s="7">
        <f t="shared" si="1"/>
        <v>1.3157894736842035E-2</v>
      </c>
    </row>
    <row r="35" spans="1:16" x14ac:dyDescent="0.3">
      <c r="A35" t="s">
        <v>69</v>
      </c>
      <c r="B35" t="s">
        <v>14</v>
      </c>
      <c r="C35">
        <v>2.8000000000000001E-2</v>
      </c>
      <c r="D35">
        <v>0.03</v>
      </c>
      <c r="E35">
        <v>3.5999999999999997E-2</v>
      </c>
      <c r="F35">
        <v>1E-3</v>
      </c>
      <c r="G35">
        <v>3.1E-2</v>
      </c>
      <c r="H35">
        <v>64</v>
      </c>
      <c r="I35">
        <v>0</v>
      </c>
      <c r="J35">
        <v>0</v>
      </c>
      <c r="M35" s="44" t="s">
        <v>69</v>
      </c>
      <c r="N35" s="18">
        <f>('Автоматизированный расчет'!C48/3)*2</f>
        <v>63.15789473684211</v>
      </c>
      <c r="O35" s="65">
        <f>H35</f>
        <v>64</v>
      </c>
      <c r="P35" s="7">
        <f t="shared" si="1"/>
        <v>1.3157894736842035E-2</v>
      </c>
    </row>
    <row r="36" spans="1:16" x14ac:dyDescent="0.3">
      <c r="A36" t="s">
        <v>71</v>
      </c>
      <c r="B36" t="s">
        <v>14</v>
      </c>
      <c r="C36">
        <v>0.26800000000000002</v>
      </c>
      <c r="D36">
        <v>0.29199999999999998</v>
      </c>
      <c r="E36">
        <v>0.32500000000000001</v>
      </c>
      <c r="F36">
        <v>1.6E-2</v>
      </c>
      <c r="G36">
        <v>0.307</v>
      </c>
      <c r="H36">
        <v>12</v>
      </c>
      <c r="I36">
        <v>0</v>
      </c>
      <c r="J36">
        <v>0</v>
      </c>
      <c r="M36" s="44" t="s">
        <v>70</v>
      </c>
      <c r="N36" s="18">
        <f>('Автоматизированный расчет'!C49/3)*2</f>
        <v>63.15789473684211</v>
      </c>
      <c r="O36" s="65">
        <f>H27</f>
        <v>63</v>
      </c>
      <c r="P36" s="7">
        <f t="shared" si="1"/>
        <v>-2.5062656641605674E-3</v>
      </c>
    </row>
    <row r="37" spans="1:16" x14ac:dyDescent="0.3">
      <c r="A37" t="s">
        <v>72</v>
      </c>
      <c r="B37" t="s">
        <v>14</v>
      </c>
      <c r="C37">
        <v>0.48599999999999999</v>
      </c>
      <c r="D37">
        <v>0.52500000000000002</v>
      </c>
      <c r="E37">
        <v>0.56999999999999995</v>
      </c>
      <c r="F37">
        <v>1.9E-2</v>
      </c>
      <c r="G37">
        <v>0.55000000000000004</v>
      </c>
      <c r="H37">
        <v>68</v>
      </c>
      <c r="I37">
        <v>0</v>
      </c>
      <c r="J37">
        <v>0</v>
      </c>
    </row>
    <row r="38" spans="1:16" x14ac:dyDescent="0.3">
      <c r="A38" t="s">
        <v>73</v>
      </c>
      <c r="B38" t="s">
        <v>14</v>
      </c>
      <c r="C38">
        <v>0.318</v>
      </c>
      <c r="D38">
        <v>0.35699999999999998</v>
      </c>
      <c r="E38">
        <v>0.38300000000000001</v>
      </c>
      <c r="F38">
        <v>1.7000000000000001E-2</v>
      </c>
      <c r="G38">
        <v>0.374</v>
      </c>
      <c r="H38">
        <v>112</v>
      </c>
      <c r="I38">
        <v>0</v>
      </c>
      <c r="J38">
        <v>0</v>
      </c>
    </row>
    <row r="39" spans="1:16" x14ac:dyDescent="0.3">
      <c r="A39" t="s">
        <v>74</v>
      </c>
      <c r="B39" t="s">
        <v>14</v>
      </c>
      <c r="C39">
        <v>0.33400000000000002</v>
      </c>
      <c r="D39">
        <v>0.35299999999999998</v>
      </c>
      <c r="E39">
        <v>0.38700000000000001</v>
      </c>
      <c r="F39">
        <v>1.0999999999999999E-2</v>
      </c>
      <c r="G39">
        <v>0.36799999999999999</v>
      </c>
      <c r="H39">
        <v>62</v>
      </c>
      <c r="I39">
        <v>0</v>
      </c>
      <c r="J39">
        <v>0</v>
      </c>
    </row>
    <row r="40" spans="1:16" x14ac:dyDescent="0.3">
      <c r="A40" t="s">
        <v>75</v>
      </c>
      <c r="B40" t="s">
        <v>14</v>
      </c>
      <c r="C40">
        <v>0.316</v>
      </c>
      <c r="D40">
        <v>0.33400000000000002</v>
      </c>
      <c r="E40">
        <v>0.36</v>
      </c>
      <c r="F40">
        <v>1.2E-2</v>
      </c>
      <c r="G40">
        <v>0.35</v>
      </c>
      <c r="H40">
        <v>46</v>
      </c>
      <c r="I40">
        <v>0</v>
      </c>
      <c r="J40">
        <v>0</v>
      </c>
    </row>
    <row r="41" spans="1:16" x14ac:dyDescent="0.3">
      <c r="A41" t="s">
        <v>76</v>
      </c>
      <c r="B41" t="s">
        <v>14</v>
      </c>
      <c r="C41">
        <v>0.248</v>
      </c>
      <c r="D41">
        <v>0.25700000000000001</v>
      </c>
      <c r="E41">
        <v>0.27400000000000002</v>
      </c>
      <c r="F41">
        <v>5.0000000000000001E-3</v>
      </c>
      <c r="G41">
        <v>0.26300000000000001</v>
      </c>
      <c r="H41">
        <v>62</v>
      </c>
      <c r="I41">
        <v>0</v>
      </c>
      <c r="J41">
        <v>0</v>
      </c>
    </row>
    <row r="42" spans="1:16" x14ac:dyDescent="0.3">
      <c r="A42" t="s">
        <v>80</v>
      </c>
      <c r="B42" t="s">
        <v>56</v>
      </c>
      <c r="C42">
        <v>0.249</v>
      </c>
      <c r="D42">
        <v>0.36599999999999999</v>
      </c>
      <c r="E42">
        <v>0.56999999999999995</v>
      </c>
      <c r="F42">
        <v>8.5999999999999993E-2</v>
      </c>
      <c r="G42">
        <v>0.52500000000000002</v>
      </c>
      <c r="H42">
        <v>362</v>
      </c>
      <c r="I42">
        <v>0</v>
      </c>
      <c r="J42">
        <v>0</v>
      </c>
    </row>
    <row r="43" spans="1:16" x14ac:dyDescent="0.3">
      <c r="A43" s="68" t="s">
        <v>89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 spans="1:16" x14ac:dyDescent="0.3">
      <c r="A44" s="45" t="s">
        <v>13</v>
      </c>
      <c r="B44" s="45" t="s">
        <v>50</v>
      </c>
      <c r="C44" s="45" t="s">
        <v>51</v>
      </c>
      <c r="D44" s="45" t="s">
        <v>52</v>
      </c>
      <c r="E44" s="45" t="s">
        <v>53</v>
      </c>
      <c r="F44" s="45" t="s">
        <v>54</v>
      </c>
      <c r="G44" s="45" t="s">
        <v>55</v>
      </c>
      <c r="H44" s="45" t="s">
        <v>14</v>
      </c>
      <c r="I44" s="45" t="s">
        <v>15</v>
      </c>
      <c r="J44" s="45" t="s">
        <v>16</v>
      </c>
      <c r="M44" s="62" t="s">
        <v>94</v>
      </c>
      <c r="N44" s="62"/>
      <c r="O44" s="62"/>
      <c r="P44" s="62"/>
    </row>
    <row r="45" spans="1:16" ht="72" x14ac:dyDescent="0.35">
      <c r="A45" t="s">
        <v>68</v>
      </c>
      <c r="B45" t="s">
        <v>14</v>
      </c>
      <c r="C45">
        <v>3.2000000000000001E-2</v>
      </c>
      <c r="D45">
        <v>7.0999999999999994E-2</v>
      </c>
      <c r="E45">
        <v>1.23</v>
      </c>
      <c r="F45">
        <v>0.17799999999999999</v>
      </c>
      <c r="G45">
        <v>3.7999999999999999E-2</v>
      </c>
      <c r="H45">
        <v>94</v>
      </c>
      <c r="I45">
        <v>0</v>
      </c>
      <c r="J45">
        <v>0</v>
      </c>
      <c r="M45" s="43" t="s">
        <v>57</v>
      </c>
      <c r="N45" s="8" t="s">
        <v>90</v>
      </c>
      <c r="O45" s="8" t="s">
        <v>37</v>
      </c>
      <c r="P45" s="8" t="s">
        <v>38</v>
      </c>
    </row>
    <row r="46" spans="1:16" x14ac:dyDescent="0.3">
      <c r="A46" t="s">
        <v>66</v>
      </c>
      <c r="B46" t="s">
        <v>14</v>
      </c>
      <c r="C46">
        <v>3.4000000000000002E-2</v>
      </c>
      <c r="D46">
        <v>4.9000000000000002E-2</v>
      </c>
      <c r="E46">
        <v>0.80800000000000005</v>
      </c>
      <c r="F46">
        <v>9.1999999999999998E-2</v>
      </c>
      <c r="G46">
        <v>4.2000000000000003E-2</v>
      </c>
      <c r="H46">
        <v>69</v>
      </c>
      <c r="I46">
        <v>0</v>
      </c>
      <c r="J46">
        <v>0</v>
      </c>
      <c r="M46" s="44" t="s">
        <v>61</v>
      </c>
      <c r="N46" s="18">
        <f>('Автоматизированный расчет'!C38/3)*3</f>
        <v>548.31159629843842</v>
      </c>
      <c r="O46" s="65">
        <f>H52</f>
        <v>546</v>
      </c>
      <c r="P46" s="7">
        <f t="shared" ref="P46:P57" si="2">1-N46/O46</f>
        <v>-4.2336928542827668E-3</v>
      </c>
    </row>
    <row r="47" spans="1:16" x14ac:dyDescent="0.3">
      <c r="A47" t="s">
        <v>11</v>
      </c>
      <c r="B47" t="s">
        <v>14</v>
      </c>
      <c r="C47">
        <v>7.6999999999999999E-2</v>
      </c>
      <c r="D47">
        <v>0.21</v>
      </c>
      <c r="E47">
        <v>3.0950000000000002</v>
      </c>
      <c r="F47">
        <v>0.40300000000000002</v>
      </c>
      <c r="G47">
        <v>0.39100000000000001</v>
      </c>
      <c r="H47">
        <v>454</v>
      </c>
      <c r="I47">
        <v>0</v>
      </c>
      <c r="J47">
        <v>0</v>
      </c>
      <c r="M47" s="44" t="s">
        <v>11</v>
      </c>
      <c r="N47" s="18">
        <f>('Автоматизированный расчет'!C39/3)*3</f>
        <v>453.57475419317524</v>
      </c>
      <c r="O47" s="65">
        <f>H47</f>
        <v>454</v>
      </c>
      <c r="P47" s="7">
        <f t="shared" si="2"/>
        <v>9.3666477274179094E-4</v>
      </c>
    </row>
    <row r="48" spans="1:16" x14ac:dyDescent="0.3">
      <c r="A48" t="s">
        <v>70</v>
      </c>
      <c r="B48" t="s">
        <v>14</v>
      </c>
      <c r="C48">
        <v>7.5999999999999998E-2</v>
      </c>
      <c r="D48">
        <v>0.21</v>
      </c>
      <c r="E48">
        <v>1.9379999999999999</v>
      </c>
      <c r="F48">
        <v>0.38400000000000001</v>
      </c>
      <c r="G48">
        <v>0.66</v>
      </c>
      <c r="H48">
        <v>96</v>
      </c>
      <c r="I48">
        <v>0</v>
      </c>
      <c r="J48">
        <v>0</v>
      </c>
      <c r="M48" s="44" t="s">
        <v>62</v>
      </c>
      <c r="N48" s="18">
        <f>('Автоматизированный расчет'!C40/3)*3</f>
        <v>289.60714285714283</v>
      </c>
      <c r="O48" s="65">
        <f>H51</f>
        <v>289</v>
      </c>
      <c r="P48" s="7">
        <f t="shared" si="2"/>
        <v>-2.1008403361344463E-3</v>
      </c>
    </row>
    <row r="49" spans="1:16" x14ac:dyDescent="0.3">
      <c r="A49" t="s">
        <v>12</v>
      </c>
      <c r="B49" t="s">
        <v>14</v>
      </c>
      <c r="C49">
        <v>5.1999999999999998E-2</v>
      </c>
      <c r="D49">
        <v>8.5999999999999993E-2</v>
      </c>
      <c r="E49">
        <v>1.262</v>
      </c>
      <c r="F49">
        <v>0.153</v>
      </c>
      <c r="G49">
        <v>0.06</v>
      </c>
      <c r="H49">
        <v>315</v>
      </c>
      <c r="I49">
        <v>0</v>
      </c>
      <c r="J49">
        <v>0</v>
      </c>
      <c r="M49" s="44" t="s">
        <v>63</v>
      </c>
      <c r="N49" s="18">
        <f>('Автоматизированный расчет'!C41/3)*3</f>
        <v>271.60714285714283</v>
      </c>
      <c r="O49" s="65">
        <f>H54</f>
        <v>270</v>
      </c>
      <c r="P49" s="7">
        <f t="shared" si="2"/>
        <v>-5.9523809523809312E-3</v>
      </c>
    </row>
    <row r="50" spans="1:16" x14ac:dyDescent="0.3">
      <c r="A50" t="s">
        <v>67</v>
      </c>
      <c r="B50" t="s">
        <v>14</v>
      </c>
      <c r="C50">
        <v>0.15</v>
      </c>
      <c r="D50">
        <v>0.23799999999999999</v>
      </c>
      <c r="E50">
        <v>2.9590000000000001</v>
      </c>
      <c r="F50">
        <v>0.28999999999999998</v>
      </c>
      <c r="G50">
        <v>0.19700000000000001</v>
      </c>
      <c r="H50">
        <v>270</v>
      </c>
      <c r="I50">
        <v>0</v>
      </c>
      <c r="J50">
        <v>0</v>
      </c>
      <c r="M50" s="44" t="s">
        <v>64</v>
      </c>
      <c r="N50" s="18">
        <f>('Автоматизированный расчет'!C42/3)*3</f>
        <v>271.60714285714283</v>
      </c>
      <c r="O50" s="65">
        <f>H55</f>
        <v>270</v>
      </c>
      <c r="P50" s="7">
        <f t="shared" si="2"/>
        <v>-5.9523809523809312E-3</v>
      </c>
    </row>
    <row r="51" spans="1:16" x14ac:dyDescent="0.3">
      <c r="A51" t="s">
        <v>62</v>
      </c>
      <c r="B51" t="s">
        <v>14</v>
      </c>
      <c r="C51">
        <v>7.5999999999999998E-2</v>
      </c>
      <c r="D51">
        <v>0.17499999999999999</v>
      </c>
      <c r="E51">
        <v>2.4009999999999998</v>
      </c>
      <c r="F51">
        <v>0.26100000000000001</v>
      </c>
      <c r="G51">
        <v>0.187</v>
      </c>
      <c r="H51">
        <v>289</v>
      </c>
      <c r="I51">
        <v>0</v>
      </c>
      <c r="J51">
        <v>0</v>
      </c>
      <c r="M51" s="44" t="s">
        <v>65</v>
      </c>
      <c r="N51" s="18">
        <f>('Автоматизированный расчет'!C43/3)*3</f>
        <v>168.75</v>
      </c>
      <c r="O51" s="65">
        <f>H53</f>
        <v>170</v>
      </c>
      <c r="P51" s="7">
        <f t="shared" si="2"/>
        <v>7.3529411764705621E-3</v>
      </c>
    </row>
    <row r="52" spans="1:16" x14ac:dyDescent="0.3">
      <c r="A52" t="s">
        <v>61</v>
      </c>
      <c r="B52" t="s">
        <v>14</v>
      </c>
      <c r="C52">
        <v>5.2999999999999999E-2</v>
      </c>
      <c r="D52">
        <v>0.11700000000000001</v>
      </c>
      <c r="E52">
        <v>2.4289999999999998</v>
      </c>
      <c r="F52">
        <v>0.28599999999999998</v>
      </c>
      <c r="G52">
        <v>6.2E-2</v>
      </c>
      <c r="H52">
        <v>546</v>
      </c>
      <c r="I52">
        <v>0</v>
      </c>
      <c r="J52">
        <v>0</v>
      </c>
      <c r="M52" s="44" t="s">
        <v>67</v>
      </c>
      <c r="N52" s="18">
        <f>('Автоматизированный расчет'!C44/3)*3</f>
        <v>266.82475419317524</v>
      </c>
      <c r="O52" s="65">
        <f>H50</f>
        <v>270</v>
      </c>
      <c r="P52" s="7">
        <f t="shared" si="2"/>
        <v>1.176016965490656E-2</v>
      </c>
    </row>
    <row r="53" spans="1:16" x14ac:dyDescent="0.3">
      <c r="A53" t="s">
        <v>65</v>
      </c>
      <c r="B53" t="s">
        <v>14</v>
      </c>
      <c r="C53">
        <v>3.5000000000000003E-2</v>
      </c>
      <c r="D53">
        <v>0.20499999999999999</v>
      </c>
      <c r="E53">
        <v>1.9930000000000001</v>
      </c>
      <c r="F53">
        <v>0.42799999999999999</v>
      </c>
      <c r="G53">
        <v>0.66</v>
      </c>
      <c r="H53">
        <v>170</v>
      </c>
      <c r="I53">
        <v>0</v>
      </c>
      <c r="J53">
        <v>0</v>
      </c>
      <c r="M53" s="44" t="s">
        <v>66</v>
      </c>
      <c r="N53" s="18">
        <f>('Автоматизированный расчет'!C45/3)*3</f>
        <v>69.230769230769226</v>
      </c>
      <c r="O53" s="65">
        <f>H46</f>
        <v>69</v>
      </c>
      <c r="P53" s="7">
        <f t="shared" si="2"/>
        <v>-3.3444816053511683E-3</v>
      </c>
    </row>
    <row r="54" spans="1:16" x14ac:dyDescent="0.3">
      <c r="A54" t="s">
        <v>63</v>
      </c>
      <c r="B54" t="s">
        <v>14</v>
      </c>
      <c r="C54">
        <v>3.3000000000000002E-2</v>
      </c>
      <c r="D54">
        <v>3.6999999999999998E-2</v>
      </c>
      <c r="E54">
        <v>0.30099999999999999</v>
      </c>
      <c r="F54">
        <v>1.7000000000000001E-2</v>
      </c>
      <c r="G54">
        <v>3.6999999999999998E-2</v>
      </c>
      <c r="H54">
        <v>270</v>
      </c>
      <c r="I54">
        <v>0</v>
      </c>
      <c r="J54">
        <v>0</v>
      </c>
      <c r="M54" s="44" t="s">
        <v>12</v>
      </c>
      <c r="N54" s="18">
        <f>('Автоматизированный расчет'!C46/3)*3</f>
        <v>310.33082706766919</v>
      </c>
      <c r="O54" s="65">
        <f>H49</f>
        <v>315</v>
      </c>
      <c r="P54" s="7">
        <f t="shared" si="2"/>
        <v>1.4822771213748642E-2</v>
      </c>
    </row>
    <row r="55" spans="1:16" x14ac:dyDescent="0.3">
      <c r="A55" t="s">
        <v>64</v>
      </c>
      <c r="B55" t="s">
        <v>14</v>
      </c>
      <c r="C55">
        <v>3.3000000000000002E-2</v>
      </c>
      <c r="D55">
        <v>5.5E-2</v>
      </c>
      <c r="E55">
        <v>0.95699999999999996</v>
      </c>
      <c r="F55">
        <v>0.112</v>
      </c>
      <c r="G55">
        <v>3.7999999999999999E-2</v>
      </c>
      <c r="H55">
        <v>270</v>
      </c>
      <c r="I55">
        <v>0</v>
      </c>
      <c r="J55">
        <v>0</v>
      </c>
      <c r="M55" s="44" t="s">
        <v>68</v>
      </c>
      <c r="N55" s="18">
        <f>('Автоматизированный расчет'!C47/3)*3</f>
        <v>94.736842105263165</v>
      </c>
      <c r="O55" s="65">
        <f>H45</f>
        <v>94</v>
      </c>
      <c r="P55" s="7">
        <f t="shared" si="2"/>
        <v>-7.838745800671898E-3</v>
      </c>
    </row>
    <row r="56" spans="1:16" x14ac:dyDescent="0.3">
      <c r="A56" t="s">
        <v>69</v>
      </c>
      <c r="B56" t="s">
        <v>14</v>
      </c>
      <c r="C56">
        <v>2.8000000000000001E-2</v>
      </c>
      <c r="D56">
        <v>0.03</v>
      </c>
      <c r="E56">
        <v>3.6999999999999998E-2</v>
      </c>
      <c r="F56">
        <v>2E-3</v>
      </c>
      <c r="G56">
        <v>3.1E-2</v>
      </c>
      <c r="H56">
        <v>96</v>
      </c>
      <c r="I56">
        <v>0</v>
      </c>
      <c r="J56">
        <v>0</v>
      </c>
      <c r="M56" s="44" t="s">
        <v>69</v>
      </c>
      <c r="N56" s="18">
        <f>('Автоматизированный расчет'!C48/3)*3</f>
        <v>94.736842105263165</v>
      </c>
      <c r="O56" s="65">
        <f>H56</f>
        <v>96</v>
      </c>
      <c r="P56" s="7">
        <f t="shared" si="2"/>
        <v>1.3157894736842035E-2</v>
      </c>
    </row>
    <row r="57" spans="1:16" x14ac:dyDescent="0.3">
      <c r="A57" t="s">
        <v>71</v>
      </c>
      <c r="B57" t="s">
        <v>14</v>
      </c>
      <c r="C57">
        <v>0.26700000000000002</v>
      </c>
      <c r="D57">
        <v>1.1359999999999999</v>
      </c>
      <c r="E57">
        <v>4.5830000000000002</v>
      </c>
      <c r="F57">
        <v>1.208</v>
      </c>
      <c r="G57">
        <v>3.2240000000000002</v>
      </c>
      <c r="H57">
        <v>18</v>
      </c>
      <c r="I57">
        <v>0</v>
      </c>
      <c r="J57">
        <v>0</v>
      </c>
      <c r="M57" s="44" t="s">
        <v>70</v>
      </c>
      <c r="N57" s="18">
        <f>('Автоматизированный расчет'!C49/3)*3</f>
        <v>94.736842105263165</v>
      </c>
      <c r="O57" s="65">
        <f>H48</f>
        <v>96</v>
      </c>
      <c r="P57" s="7">
        <f t="shared" si="2"/>
        <v>1.3157894736842035E-2</v>
      </c>
    </row>
    <row r="58" spans="1:16" x14ac:dyDescent="0.3">
      <c r="A58" t="s">
        <v>72</v>
      </c>
      <c r="B58" t="s">
        <v>14</v>
      </c>
      <c r="C58">
        <v>0.49</v>
      </c>
      <c r="D58">
        <v>0.84099999999999997</v>
      </c>
      <c r="E58">
        <v>2.8279999999999998</v>
      </c>
      <c r="F58">
        <v>0.55400000000000005</v>
      </c>
      <c r="G58">
        <v>1.59</v>
      </c>
      <c r="H58">
        <v>105</v>
      </c>
      <c r="I58">
        <v>0</v>
      </c>
      <c r="J58">
        <v>0</v>
      </c>
    </row>
    <row r="59" spans="1:16" x14ac:dyDescent="0.3">
      <c r="A59" t="s">
        <v>73</v>
      </c>
      <c r="B59" t="s">
        <v>14</v>
      </c>
      <c r="C59">
        <v>0.32</v>
      </c>
      <c r="D59">
        <v>0.72299999999999998</v>
      </c>
      <c r="E59">
        <v>3.6850000000000001</v>
      </c>
      <c r="F59">
        <v>0.626</v>
      </c>
      <c r="G59">
        <v>1.6040000000000001</v>
      </c>
      <c r="H59">
        <v>170</v>
      </c>
      <c r="I59">
        <v>0</v>
      </c>
      <c r="J59">
        <v>0</v>
      </c>
    </row>
    <row r="60" spans="1:16" x14ac:dyDescent="0.3">
      <c r="A60" t="s">
        <v>74</v>
      </c>
      <c r="B60" t="s">
        <v>14</v>
      </c>
      <c r="C60">
        <v>0.34399999999999997</v>
      </c>
      <c r="D60">
        <v>0.77</v>
      </c>
      <c r="E60">
        <v>3.153</v>
      </c>
      <c r="F60">
        <v>0.621</v>
      </c>
      <c r="G60">
        <v>1.6659999999999999</v>
      </c>
      <c r="H60">
        <v>96</v>
      </c>
      <c r="I60">
        <v>0</v>
      </c>
      <c r="J60">
        <v>0</v>
      </c>
    </row>
    <row r="61" spans="1:16" x14ac:dyDescent="0.3">
      <c r="A61" t="s">
        <v>75</v>
      </c>
      <c r="B61" t="s">
        <v>14</v>
      </c>
      <c r="C61">
        <v>0.32</v>
      </c>
      <c r="D61">
        <v>0.59399999999999997</v>
      </c>
      <c r="E61">
        <v>2.5579999999999998</v>
      </c>
      <c r="F61">
        <v>0.47099999999999997</v>
      </c>
      <c r="G61">
        <v>1.4059999999999999</v>
      </c>
      <c r="H61">
        <v>69</v>
      </c>
      <c r="I61">
        <v>0</v>
      </c>
      <c r="J61">
        <v>0</v>
      </c>
    </row>
    <row r="62" spans="1:16" x14ac:dyDescent="0.3">
      <c r="A62" t="s">
        <v>76</v>
      </c>
      <c r="B62" t="s">
        <v>14</v>
      </c>
      <c r="C62">
        <v>0.25</v>
      </c>
      <c r="D62">
        <v>0.51400000000000001</v>
      </c>
      <c r="E62">
        <v>2.2029999999999998</v>
      </c>
      <c r="F62">
        <v>0.47599999999999998</v>
      </c>
      <c r="G62">
        <v>1.214</v>
      </c>
      <c r="H62">
        <v>96</v>
      </c>
      <c r="I62">
        <v>0</v>
      </c>
      <c r="J62">
        <v>0</v>
      </c>
    </row>
    <row r="63" spans="1:16" x14ac:dyDescent="0.3">
      <c r="A63" t="s">
        <v>80</v>
      </c>
      <c r="B63" t="s">
        <v>56</v>
      </c>
      <c r="C63">
        <v>0.251</v>
      </c>
      <c r="D63">
        <v>0.71499999999999997</v>
      </c>
      <c r="E63">
        <v>4.5830000000000002</v>
      </c>
      <c r="F63">
        <v>0.61499999999999999</v>
      </c>
      <c r="G63">
        <v>1.599</v>
      </c>
      <c r="H63">
        <v>554</v>
      </c>
      <c r="I63">
        <v>0</v>
      </c>
      <c r="J63">
        <v>0</v>
      </c>
    </row>
    <row r="64" spans="1:16" x14ac:dyDescent="0.3">
      <c r="A64" s="68" t="s">
        <v>91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 spans="1:16" x14ac:dyDescent="0.3">
      <c r="A65" s="45" t="s">
        <v>13</v>
      </c>
      <c r="B65" s="45" t="s">
        <v>50</v>
      </c>
      <c r="C65" s="45" t="s">
        <v>51</v>
      </c>
      <c r="D65" s="45" t="s">
        <v>52</v>
      </c>
      <c r="E65" s="45" t="s">
        <v>53</v>
      </c>
      <c r="F65" s="45" t="s">
        <v>54</v>
      </c>
      <c r="G65" s="45" t="s">
        <v>55</v>
      </c>
      <c r="H65" s="45" t="s">
        <v>14</v>
      </c>
      <c r="I65" s="45" t="s">
        <v>15</v>
      </c>
      <c r="J65" s="45" t="s">
        <v>16</v>
      </c>
      <c r="M65" s="62" t="s">
        <v>95</v>
      </c>
      <c r="N65" s="62"/>
      <c r="O65" s="62"/>
      <c r="P65" s="62"/>
    </row>
    <row r="66" spans="1:16" ht="72" x14ac:dyDescent="0.35">
      <c r="A66" t="s">
        <v>68</v>
      </c>
      <c r="B66" t="s">
        <v>15</v>
      </c>
      <c r="C66">
        <v>0.16200000000000001</v>
      </c>
      <c r="D66">
        <v>5.907</v>
      </c>
      <c r="E66">
        <v>9.1910000000000007</v>
      </c>
      <c r="F66">
        <v>1.5820000000000001</v>
      </c>
      <c r="G66">
        <v>7.4770000000000003</v>
      </c>
      <c r="H66">
        <v>96</v>
      </c>
      <c r="I66">
        <v>0</v>
      </c>
      <c r="J66">
        <v>0</v>
      </c>
      <c r="M66" s="43" t="s">
        <v>57</v>
      </c>
      <c r="N66" s="8" t="s">
        <v>92</v>
      </c>
      <c r="O66" s="8" t="s">
        <v>37</v>
      </c>
      <c r="P66" s="8" t="s">
        <v>38</v>
      </c>
    </row>
    <row r="67" spans="1:16" x14ac:dyDescent="0.3">
      <c r="A67" t="s">
        <v>66</v>
      </c>
      <c r="B67" t="s">
        <v>15</v>
      </c>
      <c r="C67">
        <v>4.5999999999999999E-2</v>
      </c>
      <c r="D67">
        <v>3.18</v>
      </c>
      <c r="E67">
        <v>5.3239999999999998</v>
      </c>
      <c r="F67">
        <v>0.96699999999999997</v>
      </c>
      <c r="G67">
        <v>4.55</v>
      </c>
      <c r="H67">
        <v>85</v>
      </c>
      <c r="I67">
        <v>0</v>
      </c>
      <c r="J67">
        <v>0</v>
      </c>
      <c r="M67" s="44" t="s">
        <v>61</v>
      </c>
      <c r="N67" s="18">
        <f>('Автоматизированный расчет'!C38/3)*4</f>
        <v>731.08212839791793</v>
      </c>
      <c r="O67" s="65">
        <f>H73</f>
        <v>672</v>
      </c>
      <c r="P67" s="7">
        <f t="shared" ref="P67:P78" si="3">1-N67/O67</f>
        <v>-8.7919833925473201E-2</v>
      </c>
    </row>
    <row r="68" spans="1:16" x14ac:dyDescent="0.3">
      <c r="A68" t="s">
        <v>11</v>
      </c>
      <c r="B68" t="s">
        <v>15</v>
      </c>
      <c r="C68">
        <v>0.08</v>
      </c>
      <c r="D68">
        <v>9.1660000000000004</v>
      </c>
      <c r="E68">
        <v>13.874000000000001</v>
      </c>
      <c r="F68">
        <v>2.0390000000000001</v>
      </c>
      <c r="G68">
        <v>11.337</v>
      </c>
      <c r="H68">
        <v>569</v>
      </c>
      <c r="I68">
        <v>0</v>
      </c>
      <c r="J68">
        <v>0</v>
      </c>
      <c r="M68" s="44" t="s">
        <v>11</v>
      </c>
      <c r="N68" s="18">
        <f>('Автоматизированный расчет'!C39/3)*4</f>
        <v>604.76633892423365</v>
      </c>
      <c r="O68" s="65">
        <f>H68</f>
        <v>569</v>
      </c>
      <c r="P68" s="7">
        <f t="shared" si="3"/>
        <v>-6.2858240640129459E-2</v>
      </c>
    </row>
    <row r="69" spans="1:16" x14ac:dyDescent="0.3">
      <c r="A69" t="s">
        <v>70</v>
      </c>
      <c r="B69" t="s">
        <v>15</v>
      </c>
      <c r="C69">
        <v>2.1800000000000002</v>
      </c>
      <c r="D69">
        <v>6.3460000000000001</v>
      </c>
      <c r="E69">
        <v>8.5909999999999993</v>
      </c>
      <c r="F69">
        <v>1.244</v>
      </c>
      <c r="G69">
        <v>7.7969999999999997</v>
      </c>
      <c r="H69">
        <v>97</v>
      </c>
      <c r="I69">
        <v>0</v>
      </c>
      <c r="J69">
        <v>0</v>
      </c>
      <c r="M69" s="44" t="s">
        <v>62</v>
      </c>
      <c r="N69" s="18">
        <f>('Автоматизированный расчет'!C40/3)*4</f>
        <v>386.14285714285711</v>
      </c>
      <c r="O69" s="65">
        <f>H72</f>
        <v>356</v>
      </c>
      <c r="P69" s="7">
        <f t="shared" si="3"/>
        <v>-8.4670947030497601E-2</v>
      </c>
    </row>
    <row r="70" spans="1:16" x14ac:dyDescent="0.3">
      <c r="A70" t="s">
        <v>12</v>
      </c>
      <c r="B70" t="s">
        <v>15</v>
      </c>
      <c r="C70">
        <v>0.44900000000000001</v>
      </c>
      <c r="D70">
        <v>6.1189999999999998</v>
      </c>
      <c r="E70">
        <v>9.6609999999999996</v>
      </c>
      <c r="F70">
        <v>1.4430000000000001</v>
      </c>
      <c r="G70">
        <v>7.7140000000000004</v>
      </c>
      <c r="H70">
        <v>372</v>
      </c>
      <c r="I70">
        <v>0</v>
      </c>
      <c r="J70">
        <v>0</v>
      </c>
      <c r="M70" s="44" t="s">
        <v>63</v>
      </c>
      <c r="N70" s="18">
        <f>('Автоматизированный расчет'!C41/3)*4</f>
        <v>362.14285714285711</v>
      </c>
      <c r="O70" s="65">
        <f>H75</f>
        <v>333</v>
      </c>
      <c r="P70" s="7">
        <f t="shared" si="3"/>
        <v>-8.7516087516087415E-2</v>
      </c>
    </row>
    <row r="71" spans="1:16" x14ac:dyDescent="0.3">
      <c r="A71" t="s">
        <v>67</v>
      </c>
      <c r="B71" t="s">
        <v>15</v>
      </c>
      <c r="C71">
        <v>0.53100000000000003</v>
      </c>
      <c r="D71">
        <v>7.1669999999999998</v>
      </c>
      <c r="E71">
        <v>12.673999999999999</v>
      </c>
      <c r="F71">
        <v>3.0659999999999998</v>
      </c>
      <c r="G71">
        <v>11.019</v>
      </c>
      <c r="H71">
        <v>338</v>
      </c>
      <c r="I71">
        <v>0</v>
      </c>
      <c r="J71">
        <v>0</v>
      </c>
      <c r="M71" s="44" t="s">
        <v>64</v>
      </c>
      <c r="N71" s="18">
        <f>('Автоматизированный расчет'!C42/3)*4</f>
        <v>362.14285714285711</v>
      </c>
      <c r="O71" s="65">
        <f>H76</f>
        <v>329</v>
      </c>
      <c r="P71" s="7">
        <f t="shared" si="3"/>
        <v>-0.10073816760746834</v>
      </c>
    </row>
    <row r="72" spans="1:16" x14ac:dyDescent="0.3">
      <c r="A72" t="s">
        <v>62</v>
      </c>
      <c r="B72" t="s">
        <v>15</v>
      </c>
      <c r="C72">
        <v>0.96199999999999997</v>
      </c>
      <c r="D72">
        <v>8.3209999999999997</v>
      </c>
      <c r="E72">
        <v>13.776999999999999</v>
      </c>
      <c r="F72">
        <v>2.2789999999999999</v>
      </c>
      <c r="G72">
        <v>11.055999999999999</v>
      </c>
      <c r="H72">
        <v>356</v>
      </c>
      <c r="I72">
        <v>0</v>
      </c>
      <c r="J72">
        <v>0</v>
      </c>
      <c r="M72" s="44" t="s">
        <v>65</v>
      </c>
      <c r="N72" s="18">
        <f>('Автоматизированный расчет'!C43/3)*4</f>
        <v>225</v>
      </c>
      <c r="O72" s="65">
        <f>H74</f>
        <v>200</v>
      </c>
      <c r="P72" s="7">
        <f t="shared" si="3"/>
        <v>-0.125</v>
      </c>
    </row>
    <row r="73" spans="1:16" x14ac:dyDescent="0.3">
      <c r="A73" t="s">
        <v>61</v>
      </c>
      <c r="B73" t="s">
        <v>15</v>
      </c>
      <c r="C73">
        <v>0.875</v>
      </c>
      <c r="D73">
        <v>9.0690000000000008</v>
      </c>
      <c r="E73">
        <v>12.601000000000001</v>
      </c>
      <c r="F73">
        <v>2.008</v>
      </c>
      <c r="G73">
        <v>11.250999999999999</v>
      </c>
      <c r="H73">
        <v>672</v>
      </c>
      <c r="I73">
        <v>0</v>
      </c>
      <c r="J73">
        <v>0</v>
      </c>
      <c r="M73" s="44" t="s">
        <v>67</v>
      </c>
      <c r="N73" s="18">
        <f>('Автоматизированный расчет'!C44/3)*4</f>
        <v>355.76633892423365</v>
      </c>
      <c r="O73" s="65">
        <f>H71</f>
        <v>338</v>
      </c>
      <c r="P73" s="7">
        <f t="shared" si="3"/>
        <v>-5.2563132911933819E-2</v>
      </c>
    </row>
    <row r="74" spans="1:16" x14ac:dyDescent="0.3">
      <c r="A74" t="s">
        <v>65</v>
      </c>
      <c r="B74" t="s">
        <v>15</v>
      </c>
      <c r="C74">
        <v>1.1910000000000001</v>
      </c>
      <c r="D74">
        <v>6.2640000000000002</v>
      </c>
      <c r="E74">
        <v>9.1419999999999995</v>
      </c>
      <c r="F74">
        <v>1.274</v>
      </c>
      <c r="G74">
        <v>7.593</v>
      </c>
      <c r="H74">
        <v>200</v>
      </c>
      <c r="I74">
        <v>0</v>
      </c>
      <c r="J74">
        <v>0</v>
      </c>
      <c r="M74" s="44" t="s">
        <v>66</v>
      </c>
      <c r="N74" s="18">
        <f>('Автоматизированный расчет'!C45/3)*4</f>
        <v>92.307692307692307</v>
      </c>
      <c r="O74" s="65">
        <f>H67</f>
        <v>85</v>
      </c>
      <c r="P74" s="7">
        <f t="shared" si="3"/>
        <v>-8.5972850678732948E-2</v>
      </c>
    </row>
    <row r="75" spans="1:16" x14ac:dyDescent="0.3">
      <c r="A75" t="s">
        <v>63</v>
      </c>
      <c r="B75" t="s">
        <v>15</v>
      </c>
      <c r="C75">
        <v>3.6999999999999998E-2</v>
      </c>
      <c r="D75">
        <v>3.0449999999999999</v>
      </c>
      <c r="E75">
        <v>5.2629999999999999</v>
      </c>
      <c r="F75">
        <v>1.0609999999999999</v>
      </c>
      <c r="G75">
        <v>4.3620000000000001</v>
      </c>
      <c r="H75">
        <v>333</v>
      </c>
      <c r="I75">
        <v>0</v>
      </c>
      <c r="J75">
        <v>0</v>
      </c>
      <c r="M75" s="44" t="s">
        <v>12</v>
      </c>
      <c r="N75" s="18">
        <f>('Автоматизированный расчет'!C46/3)*4</f>
        <v>413.77443609022561</v>
      </c>
      <c r="O75" s="65">
        <f>H70</f>
        <v>372</v>
      </c>
      <c r="P75" s="7">
        <f t="shared" si="3"/>
        <v>-0.11229687121028387</v>
      </c>
    </row>
    <row r="76" spans="1:16" x14ac:dyDescent="0.3">
      <c r="A76" t="s">
        <v>64</v>
      </c>
      <c r="B76" t="s">
        <v>15</v>
      </c>
      <c r="C76">
        <v>3.3000000000000002E-2</v>
      </c>
      <c r="D76">
        <v>1.883</v>
      </c>
      <c r="E76">
        <v>5.3369999999999997</v>
      </c>
      <c r="F76">
        <v>1.708</v>
      </c>
      <c r="G76">
        <v>4.2649999999999997</v>
      </c>
      <c r="H76">
        <v>329</v>
      </c>
      <c r="I76">
        <v>0</v>
      </c>
      <c r="J76">
        <v>0</v>
      </c>
      <c r="M76" s="44" t="s">
        <v>68</v>
      </c>
      <c r="N76" s="18">
        <f>('Автоматизированный расчет'!C47/3)*4</f>
        <v>126.31578947368422</v>
      </c>
      <c r="O76" s="65">
        <f>H66</f>
        <v>96</v>
      </c>
      <c r="P76" s="7">
        <f t="shared" si="3"/>
        <v>-0.31578947368421062</v>
      </c>
    </row>
    <row r="77" spans="1:16" x14ac:dyDescent="0.3">
      <c r="A77" t="s">
        <v>69</v>
      </c>
      <c r="B77" t="s">
        <v>15</v>
      </c>
      <c r="C77">
        <v>0.03</v>
      </c>
      <c r="D77">
        <v>2.8180000000000001</v>
      </c>
      <c r="E77">
        <v>4.9829999999999997</v>
      </c>
      <c r="F77">
        <v>1.1080000000000001</v>
      </c>
      <c r="G77">
        <v>4.0759999999999996</v>
      </c>
      <c r="H77">
        <v>97</v>
      </c>
      <c r="I77">
        <v>0</v>
      </c>
      <c r="J77">
        <v>0</v>
      </c>
      <c r="M77" s="44" t="s">
        <v>69</v>
      </c>
      <c r="N77" s="18">
        <f>('Автоматизированный расчет'!C48/3)*4</f>
        <v>126.31578947368422</v>
      </c>
      <c r="O77" s="65">
        <f>H77</f>
        <v>97</v>
      </c>
      <c r="P77" s="7">
        <f t="shared" si="3"/>
        <v>-0.30222463374932196</v>
      </c>
    </row>
    <row r="78" spans="1:16" x14ac:dyDescent="0.3">
      <c r="A78" t="s">
        <v>71</v>
      </c>
      <c r="B78" t="s">
        <v>14</v>
      </c>
      <c r="C78">
        <v>13.599</v>
      </c>
      <c r="D78">
        <v>33.091000000000001</v>
      </c>
      <c r="E78">
        <v>39.828000000000003</v>
      </c>
      <c r="F78">
        <v>5.5789999999999997</v>
      </c>
      <c r="G78">
        <v>37.112000000000002</v>
      </c>
      <c r="H78">
        <v>23</v>
      </c>
      <c r="I78">
        <v>0</v>
      </c>
      <c r="J78">
        <v>0</v>
      </c>
      <c r="M78" s="44" t="s">
        <v>70</v>
      </c>
      <c r="N78" s="18">
        <f>('Автоматизированный расчет'!C49/3)*4</f>
        <v>126.31578947368422</v>
      </c>
      <c r="O78" s="65">
        <f>H69</f>
        <v>97</v>
      </c>
      <c r="P78" s="7">
        <f t="shared" si="3"/>
        <v>-0.30222463374932196</v>
      </c>
    </row>
    <row r="79" spans="1:16" x14ac:dyDescent="0.3">
      <c r="A79" t="s">
        <v>72</v>
      </c>
      <c r="B79" t="s">
        <v>14</v>
      </c>
      <c r="C79">
        <v>6.6180000000000003</v>
      </c>
      <c r="D79">
        <v>39.103000000000002</v>
      </c>
      <c r="E79">
        <v>47.424999999999997</v>
      </c>
      <c r="F79">
        <v>7.1580000000000004</v>
      </c>
      <c r="G79">
        <v>44.481000000000002</v>
      </c>
      <c r="H79">
        <v>127</v>
      </c>
      <c r="I79">
        <v>0</v>
      </c>
      <c r="J79">
        <v>0</v>
      </c>
    </row>
    <row r="80" spans="1:16" x14ac:dyDescent="0.3">
      <c r="A80" t="s">
        <v>73</v>
      </c>
      <c r="B80" t="s">
        <v>14</v>
      </c>
      <c r="C80">
        <v>6.3419999999999996</v>
      </c>
      <c r="D80">
        <v>38.481000000000002</v>
      </c>
      <c r="E80">
        <v>45.259</v>
      </c>
      <c r="F80">
        <v>7.08</v>
      </c>
      <c r="G80">
        <v>43.73</v>
      </c>
      <c r="H80">
        <v>200</v>
      </c>
      <c r="I80">
        <v>0</v>
      </c>
      <c r="J80">
        <v>0</v>
      </c>
    </row>
    <row r="81" spans="1:16" x14ac:dyDescent="0.3">
      <c r="A81" t="s">
        <v>74</v>
      </c>
      <c r="B81" t="s">
        <v>14</v>
      </c>
      <c r="C81">
        <v>5.7869999999999999</v>
      </c>
      <c r="D81">
        <v>32.756</v>
      </c>
      <c r="E81">
        <v>40.606999999999999</v>
      </c>
      <c r="F81">
        <v>6.6529999999999996</v>
      </c>
      <c r="G81">
        <v>37.536999999999999</v>
      </c>
      <c r="H81">
        <v>124</v>
      </c>
      <c r="I81">
        <v>0</v>
      </c>
      <c r="J81">
        <v>0</v>
      </c>
    </row>
    <row r="82" spans="1:16" x14ac:dyDescent="0.3">
      <c r="A82" t="s">
        <v>75</v>
      </c>
      <c r="B82" t="s">
        <v>14</v>
      </c>
      <c r="C82">
        <v>4.6550000000000002</v>
      </c>
      <c r="D82">
        <v>29.962</v>
      </c>
      <c r="E82">
        <v>37.392000000000003</v>
      </c>
      <c r="F82">
        <v>5.9119999999999999</v>
      </c>
      <c r="G82">
        <v>34.357999999999997</v>
      </c>
      <c r="H82">
        <v>85</v>
      </c>
      <c r="I82">
        <v>0</v>
      </c>
      <c r="J82">
        <v>0</v>
      </c>
    </row>
    <row r="83" spans="1:16" x14ac:dyDescent="0.3">
      <c r="A83" t="s">
        <v>76</v>
      </c>
      <c r="B83" t="s">
        <v>14</v>
      </c>
      <c r="C83">
        <v>5.2519999999999998</v>
      </c>
      <c r="D83">
        <v>29.780999999999999</v>
      </c>
      <c r="E83">
        <v>38.552999999999997</v>
      </c>
      <c r="F83">
        <v>6.6539999999999999</v>
      </c>
      <c r="G83">
        <v>35.006</v>
      </c>
      <c r="H83">
        <v>98</v>
      </c>
      <c r="I83">
        <v>0</v>
      </c>
      <c r="J83">
        <v>0</v>
      </c>
    </row>
    <row r="84" spans="1:16" x14ac:dyDescent="0.3">
      <c r="A84" t="s">
        <v>80</v>
      </c>
      <c r="B84" t="s">
        <v>56</v>
      </c>
      <c r="C84">
        <v>4.6550000000000002</v>
      </c>
      <c r="D84">
        <v>34.932000000000002</v>
      </c>
      <c r="E84">
        <v>47.424999999999997</v>
      </c>
      <c r="F84">
        <v>7.8159999999999998</v>
      </c>
      <c r="G84">
        <v>42.822000000000003</v>
      </c>
      <c r="H84">
        <v>657</v>
      </c>
      <c r="I84">
        <v>0</v>
      </c>
      <c r="J84">
        <v>0</v>
      </c>
    </row>
    <row r="85" spans="1:16" x14ac:dyDescent="0.3">
      <c r="A85" s="68" t="s">
        <v>93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</row>
    <row r="86" spans="1:16" x14ac:dyDescent="0.3">
      <c r="A86" s="45" t="s">
        <v>13</v>
      </c>
      <c r="B86" s="45" t="s">
        <v>50</v>
      </c>
      <c r="C86" s="45" t="s">
        <v>51</v>
      </c>
      <c r="D86" s="45" t="s">
        <v>52</v>
      </c>
      <c r="E86" s="45" t="s">
        <v>53</v>
      </c>
      <c r="F86" s="45" t="s">
        <v>54</v>
      </c>
      <c r="G86" s="45" t="s">
        <v>55</v>
      </c>
      <c r="H86" s="45" t="s">
        <v>14</v>
      </c>
      <c r="I86" s="45" t="s">
        <v>15</v>
      </c>
      <c r="J86" s="45" t="s">
        <v>16</v>
      </c>
      <c r="M86" s="62" t="s">
        <v>96</v>
      </c>
      <c r="N86" s="62"/>
      <c r="O86" s="62"/>
      <c r="P86" s="62"/>
    </row>
    <row r="87" spans="1:16" ht="72" x14ac:dyDescent="0.35">
      <c r="A87" t="s">
        <v>68</v>
      </c>
      <c r="B87" t="s">
        <v>15</v>
      </c>
      <c r="C87">
        <v>5.4640000000000004</v>
      </c>
      <c r="D87">
        <v>9.6690000000000005</v>
      </c>
      <c r="E87">
        <v>11.510999999999999</v>
      </c>
      <c r="F87">
        <v>0.89300000000000002</v>
      </c>
      <c r="G87">
        <v>10.587</v>
      </c>
      <c r="H87">
        <v>92</v>
      </c>
      <c r="I87">
        <v>0</v>
      </c>
      <c r="J87">
        <v>0</v>
      </c>
      <c r="M87" s="43" t="s">
        <v>57</v>
      </c>
      <c r="N87" s="8" t="s">
        <v>97</v>
      </c>
      <c r="O87" s="8" t="s">
        <v>37</v>
      </c>
      <c r="P87" s="8" t="s">
        <v>38</v>
      </c>
    </row>
    <row r="88" spans="1:16" x14ac:dyDescent="0.3">
      <c r="A88" t="s">
        <v>66</v>
      </c>
      <c r="B88" t="s">
        <v>15</v>
      </c>
      <c r="C88">
        <v>2.137</v>
      </c>
      <c r="D88">
        <v>4.83</v>
      </c>
      <c r="E88">
        <v>6.6269999999999998</v>
      </c>
      <c r="F88">
        <v>0.71699999999999997</v>
      </c>
      <c r="G88">
        <v>5.3449999999999998</v>
      </c>
      <c r="H88">
        <v>82</v>
      </c>
      <c r="I88">
        <v>0</v>
      </c>
      <c r="J88">
        <v>0</v>
      </c>
      <c r="M88" s="44" t="s">
        <v>61</v>
      </c>
      <c r="N88" s="18">
        <f>('Автоматизированный расчет'!C38/3)*5</f>
        <v>913.85266049739744</v>
      </c>
      <c r="O88" s="65">
        <f>H94</f>
        <v>658</v>
      </c>
      <c r="P88" s="7">
        <f t="shared" ref="P88:P99" si="4">1-N88/O88</f>
        <v>-0.38883383054315712</v>
      </c>
    </row>
    <row r="89" spans="1:16" x14ac:dyDescent="0.3">
      <c r="A89" t="s">
        <v>11</v>
      </c>
      <c r="B89" t="s">
        <v>15</v>
      </c>
      <c r="C89">
        <v>9.2059999999999995</v>
      </c>
      <c r="D89">
        <v>14.557</v>
      </c>
      <c r="E89">
        <v>16.925000000000001</v>
      </c>
      <c r="F89">
        <v>1.1299999999999999</v>
      </c>
      <c r="G89">
        <v>15.787000000000001</v>
      </c>
      <c r="H89">
        <v>562</v>
      </c>
      <c r="I89">
        <v>1</v>
      </c>
      <c r="J89">
        <v>0</v>
      </c>
      <c r="M89" s="44" t="s">
        <v>11</v>
      </c>
      <c r="N89" s="18">
        <f>('Автоматизированный расчет'!C39/3)*5</f>
        <v>755.95792365529201</v>
      </c>
      <c r="O89" s="65">
        <f>H89</f>
        <v>562</v>
      </c>
      <c r="P89" s="7">
        <f t="shared" si="4"/>
        <v>-0.34512086059660496</v>
      </c>
    </row>
    <row r="90" spans="1:16" x14ac:dyDescent="0.3">
      <c r="A90" t="s">
        <v>70</v>
      </c>
      <c r="B90" t="s">
        <v>15</v>
      </c>
      <c r="C90">
        <v>6.859</v>
      </c>
      <c r="D90">
        <v>9.8960000000000008</v>
      </c>
      <c r="E90">
        <v>11.391999999999999</v>
      </c>
      <c r="F90">
        <v>0.89500000000000002</v>
      </c>
      <c r="G90">
        <v>10.944000000000001</v>
      </c>
      <c r="H90">
        <v>94</v>
      </c>
      <c r="I90">
        <v>0</v>
      </c>
      <c r="J90">
        <v>0</v>
      </c>
      <c r="M90" s="44" t="s">
        <v>62</v>
      </c>
      <c r="N90" s="18">
        <f>('Автоматизированный расчет'!C40/3)*5</f>
        <v>482.67857142857139</v>
      </c>
      <c r="O90" s="65">
        <f>H93</f>
        <v>349</v>
      </c>
      <c r="P90" s="7">
        <f t="shared" si="4"/>
        <v>-0.38303315595579202</v>
      </c>
    </row>
    <row r="91" spans="1:16" x14ac:dyDescent="0.3">
      <c r="A91" t="s">
        <v>12</v>
      </c>
      <c r="B91" t="s">
        <v>15</v>
      </c>
      <c r="C91">
        <v>5.1820000000000004</v>
      </c>
      <c r="D91">
        <v>9.61</v>
      </c>
      <c r="E91">
        <v>11.946999999999999</v>
      </c>
      <c r="F91">
        <v>0.94699999999999995</v>
      </c>
      <c r="G91">
        <v>10.618</v>
      </c>
      <c r="H91">
        <v>377</v>
      </c>
      <c r="I91">
        <v>0</v>
      </c>
      <c r="J91">
        <v>0</v>
      </c>
      <c r="M91" s="44" t="s">
        <v>63</v>
      </c>
      <c r="N91" s="18">
        <f>('Автоматизированный расчет'!C41/3)*5</f>
        <v>452.67857142857139</v>
      </c>
      <c r="O91" s="65">
        <f>H96</f>
        <v>317</v>
      </c>
      <c r="P91" s="7">
        <f t="shared" si="4"/>
        <v>-0.42800811176205489</v>
      </c>
    </row>
    <row r="92" spans="1:16" x14ac:dyDescent="0.3">
      <c r="A92" t="s">
        <v>67</v>
      </c>
      <c r="B92" t="s">
        <v>15</v>
      </c>
      <c r="C92">
        <v>3.1930000000000001</v>
      </c>
      <c r="D92">
        <v>11.978</v>
      </c>
      <c r="E92">
        <v>16.684999999999999</v>
      </c>
      <c r="F92">
        <v>4.1189999999999998</v>
      </c>
      <c r="G92">
        <v>15.763999999999999</v>
      </c>
      <c r="H92">
        <v>336</v>
      </c>
      <c r="I92">
        <v>0</v>
      </c>
      <c r="J92">
        <v>0</v>
      </c>
      <c r="M92" s="44" t="s">
        <v>64</v>
      </c>
      <c r="N92" s="18">
        <f>('Автоматизированный расчет'!C42/3)*5</f>
        <v>452.67857142857139</v>
      </c>
      <c r="O92" s="65">
        <f>H97</f>
        <v>317</v>
      </c>
      <c r="P92" s="7">
        <f t="shared" si="4"/>
        <v>-0.42800811176205489</v>
      </c>
    </row>
    <row r="93" spans="1:16" x14ac:dyDescent="0.3">
      <c r="A93" t="s">
        <v>62</v>
      </c>
      <c r="B93" t="s">
        <v>15</v>
      </c>
      <c r="C93">
        <v>7.2679999999999998</v>
      </c>
      <c r="D93">
        <v>13.669</v>
      </c>
      <c r="E93">
        <v>16.498000000000001</v>
      </c>
      <c r="F93">
        <v>2.1909999999999998</v>
      </c>
      <c r="G93">
        <v>15.58</v>
      </c>
      <c r="H93">
        <v>349</v>
      </c>
      <c r="I93">
        <v>0</v>
      </c>
      <c r="J93">
        <v>0</v>
      </c>
      <c r="M93" s="44" t="s">
        <v>65</v>
      </c>
      <c r="N93" s="18">
        <f>('Автоматизированный расчет'!C43/3)*5</f>
        <v>281.25</v>
      </c>
      <c r="O93" s="65">
        <f>H95</f>
        <v>193</v>
      </c>
      <c r="P93" s="7">
        <f t="shared" si="4"/>
        <v>-0.45725388601036276</v>
      </c>
    </row>
    <row r="94" spans="1:16" x14ac:dyDescent="0.3">
      <c r="A94" t="s">
        <v>61</v>
      </c>
      <c r="B94" t="s">
        <v>15</v>
      </c>
      <c r="C94">
        <v>8.9380000000000006</v>
      </c>
      <c r="D94">
        <v>14.407999999999999</v>
      </c>
      <c r="E94">
        <v>16.901</v>
      </c>
      <c r="F94">
        <v>1.157</v>
      </c>
      <c r="G94">
        <v>15.823</v>
      </c>
      <c r="H94">
        <v>658</v>
      </c>
      <c r="I94">
        <v>0</v>
      </c>
      <c r="J94">
        <v>0</v>
      </c>
      <c r="M94" s="44" t="s">
        <v>67</v>
      </c>
      <c r="N94" s="18">
        <f>('Автоматизированный расчет'!C44/3)*5</f>
        <v>444.70792365529206</v>
      </c>
      <c r="O94" s="65">
        <f>H92</f>
        <v>336</v>
      </c>
      <c r="P94" s="7">
        <f t="shared" si="4"/>
        <v>-0.32353548706932167</v>
      </c>
    </row>
    <row r="95" spans="1:16" x14ac:dyDescent="0.3">
      <c r="A95" t="s">
        <v>65</v>
      </c>
      <c r="B95" t="s">
        <v>15</v>
      </c>
      <c r="C95">
        <v>7.1520000000000001</v>
      </c>
      <c r="D95">
        <v>9.7509999999999994</v>
      </c>
      <c r="E95">
        <v>12.115</v>
      </c>
      <c r="F95">
        <v>0.872</v>
      </c>
      <c r="G95">
        <v>10.78</v>
      </c>
      <c r="H95">
        <v>193</v>
      </c>
      <c r="I95">
        <v>0</v>
      </c>
      <c r="J95">
        <v>0</v>
      </c>
      <c r="M95" s="44" t="s">
        <v>66</v>
      </c>
      <c r="N95" s="18">
        <f>('Автоматизированный расчет'!C45/3)*5</f>
        <v>115.38461538461539</v>
      </c>
      <c r="O95" s="65">
        <f>H88</f>
        <v>82</v>
      </c>
      <c r="P95" s="7">
        <f t="shared" si="4"/>
        <v>-0.40712945590994365</v>
      </c>
    </row>
    <row r="96" spans="1:16" x14ac:dyDescent="0.3">
      <c r="A96" t="s">
        <v>63</v>
      </c>
      <c r="B96" t="s">
        <v>15</v>
      </c>
      <c r="C96">
        <v>3.4000000000000002E-2</v>
      </c>
      <c r="D96">
        <v>4.681</v>
      </c>
      <c r="E96">
        <v>6.58</v>
      </c>
      <c r="F96">
        <v>1.0009999999999999</v>
      </c>
      <c r="G96">
        <v>5.4390000000000001</v>
      </c>
      <c r="H96">
        <v>317</v>
      </c>
      <c r="I96">
        <v>0</v>
      </c>
      <c r="J96">
        <v>0</v>
      </c>
      <c r="M96" s="44" t="s">
        <v>12</v>
      </c>
      <c r="N96" s="18">
        <f>('Автоматизированный расчет'!C46/3)*5</f>
        <v>517.21804511278197</v>
      </c>
      <c r="O96" s="65">
        <f>H91</f>
        <v>377</v>
      </c>
      <c r="P96" s="7">
        <f t="shared" si="4"/>
        <v>-0.37193115414531031</v>
      </c>
    </row>
    <row r="97" spans="1:16" x14ac:dyDescent="0.3">
      <c r="A97" t="s">
        <v>64</v>
      </c>
      <c r="B97" t="s">
        <v>15</v>
      </c>
      <c r="C97">
        <v>3.2000000000000001E-2</v>
      </c>
      <c r="D97">
        <v>2.956</v>
      </c>
      <c r="E97">
        <v>6.3609999999999998</v>
      </c>
      <c r="F97">
        <v>2.3889999999999998</v>
      </c>
      <c r="G97">
        <v>5.2380000000000004</v>
      </c>
      <c r="H97">
        <v>317</v>
      </c>
      <c r="I97">
        <v>0</v>
      </c>
      <c r="J97">
        <v>0</v>
      </c>
      <c r="M97" s="44" t="s">
        <v>68</v>
      </c>
      <c r="N97" s="18">
        <f>('Автоматизированный расчет'!C47/3)*5</f>
        <v>157.89473684210526</v>
      </c>
      <c r="O97" s="65">
        <f>H87</f>
        <v>92</v>
      </c>
      <c r="P97" s="7">
        <f t="shared" si="4"/>
        <v>-0.71624713958810071</v>
      </c>
    </row>
    <row r="98" spans="1:16" x14ac:dyDescent="0.3">
      <c r="A98" t="s">
        <v>69</v>
      </c>
      <c r="B98" t="s">
        <v>15</v>
      </c>
      <c r="C98">
        <v>2.8000000000000001E-2</v>
      </c>
      <c r="D98">
        <v>1.9179999999999999</v>
      </c>
      <c r="E98">
        <v>5.8209999999999997</v>
      </c>
      <c r="F98">
        <v>2.3050000000000002</v>
      </c>
      <c r="G98">
        <v>5.077</v>
      </c>
      <c r="H98">
        <v>94</v>
      </c>
      <c r="I98">
        <v>0</v>
      </c>
      <c r="J98">
        <v>0</v>
      </c>
      <c r="M98" s="44" t="s">
        <v>69</v>
      </c>
      <c r="N98" s="18">
        <f>('Автоматизированный расчет'!C48/3)*5</f>
        <v>157.89473684210526</v>
      </c>
      <c r="O98" s="65">
        <f>H98</f>
        <v>94</v>
      </c>
      <c r="P98" s="7">
        <f t="shared" si="4"/>
        <v>-0.67973124300111976</v>
      </c>
    </row>
    <row r="99" spans="1:16" x14ac:dyDescent="0.3">
      <c r="A99" t="s">
        <v>71</v>
      </c>
      <c r="B99" t="s">
        <v>14</v>
      </c>
      <c r="C99">
        <v>35.256999999999998</v>
      </c>
      <c r="D99">
        <v>50.593000000000004</v>
      </c>
      <c r="E99">
        <v>56.210999999999999</v>
      </c>
      <c r="F99">
        <v>5.13</v>
      </c>
      <c r="G99">
        <v>54.753</v>
      </c>
      <c r="H99">
        <v>30</v>
      </c>
      <c r="I99">
        <v>0</v>
      </c>
      <c r="J99">
        <v>0</v>
      </c>
      <c r="M99" s="44" t="s">
        <v>70</v>
      </c>
      <c r="N99" s="18">
        <f>('Автоматизированный расчет'!C49/3)*5</f>
        <v>157.89473684210526</v>
      </c>
      <c r="O99" s="65">
        <f>H90</f>
        <v>94</v>
      </c>
      <c r="P99" s="7">
        <f t="shared" si="4"/>
        <v>-0.67973124300111976</v>
      </c>
    </row>
    <row r="100" spans="1:16" x14ac:dyDescent="0.3">
      <c r="A100" t="s">
        <v>72</v>
      </c>
      <c r="B100" t="s">
        <v>14</v>
      </c>
      <c r="C100">
        <v>36.905000000000001</v>
      </c>
      <c r="D100">
        <v>63.433999999999997</v>
      </c>
      <c r="E100">
        <v>71.478999999999999</v>
      </c>
      <c r="F100">
        <v>5.98</v>
      </c>
      <c r="G100">
        <v>69.694000000000003</v>
      </c>
      <c r="H100">
        <v>122</v>
      </c>
      <c r="I100">
        <v>1</v>
      </c>
      <c r="J100">
        <v>0</v>
      </c>
    </row>
    <row r="101" spans="1:16" x14ac:dyDescent="0.3">
      <c r="A101" t="s">
        <v>73</v>
      </c>
      <c r="B101" t="s">
        <v>15</v>
      </c>
      <c r="C101">
        <v>39.718000000000004</v>
      </c>
      <c r="D101">
        <v>61.378999999999998</v>
      </c>
      <c r="E101">
        <v>67.102999999999994</v>
      </c>
      <c r="F101">
        <v>4.407</v>
      </c>
      <c r="G101">
        <v>65.006</v>
      </c>
      <c r="H101">
        <v>193</v>
      </c>
      <c r="I101">
        <v>0</v>
      </c>
      <c r="J101">
        <v>0</v>
      </c>
    </row>
    <row r="102" spans="1:16" x14ac:dyDescent="0.3">
      <c r="A102" t="s">
        <v>74</v>
      </c>
      <c r="B102" t="s">
        <v>14</v>
      </c>
      <c r="C102">
        <v>33.100999999999999</v>
      </c>
      <c r="D102">
        <v>52.68</v>
      </c>
      <c r="E102">
        <v>57.332000000000001</v>
      </c>
      <c r="F102">
        <v>3.9980000000000002</v>
      </c>
      <c r="G102">
        <v>55.783000000000001</v>
      </c>
      <c r="H102">
        <v>131</v>
      </c>
      <c r="I102">
        <v>0</v>
      </c>
      <c r="J102">
        <v>0</v>
      </c>
    </row>
    <row r="103" spans="1:16" x14ac:dyDescent="0.3">
      <c r="A103" t="s">
        <v>75</v>
      </c>
      <c r="B103" t="s">
        <v>14</v>
      </c>
      <c r="C103">
        <v>33.491999999999997</v>
      </c>
      <c r="D103">
        <v>48.579000000000001</v>
      </c>
      <c r="E103">
        <v>52.393000000000001</v>
      </c>
      <c r="F103">
        <v>3.48</v>
      </c>
      <c r="G103">
        <v>51.595999999999997</v>
      </c>
      <c r="H103">
        <v>82</v>
      </c>
      <c r="I103">
        <v>0</v>
      </c>
      <c r="J103">
        <v>0</v>
      </c>
    </row>
    <row r="104" spans="1:16" x14ac:dyDescent="0.3">
      <c r="A104" t="s">
        <v>76</v>
      </c>
      <c r="B104" t="s">
        <v>15</v>
      </c>
      <c r="C104">
        <v>34.009</v>
      </c>
      <c r="D104">
        <v>45.064999999999998</v>
      </c>
      <c r="E104">
        <v>50.908999999999999</v>
      </c>
      <c r="F104">
        <v>2.8460000000000001</v>
      </c>
      <c r="G104">
        <v>48.521000000000001</v>
      </c>
      <c r="H104">
        <v>94</v>
      </c>
      <c r="I104">
        <v>0</v>
      </c>
      <c r="J104">
        <v>0</v>
      </c>
    </row>
    <row r="105" spans="1:16" x14ac:dyDescent="0.3">
      <c r="A105" t="s">
        <v>80</v>
      </c>
      <c r="B105" t="s">
        <v>56</v>
      </c>
      <c r="C105">
        <v>33.100999999999999</v>
      </c>
      <c r="D105">
        <v>55.558</v>
      </c>
      <c r="E105">
        <v>71.478999999999999</v>
      </c>
      <c r="F105">
        <v>8.1229999999999993</v>
      </c>
      <c r="G105">
        <v>65.200999999999993</v>
      </c>
      <c r="H105">
        <v>652</v>
      </c>
      <c r="I105">
        <v>1</v>
      </c>
      <c r="J105">
        <v>0</v>
      </c>
    </row>
  </sheetData>
  <mergeCells count="10">
    <mergeCell ref="M44:P44"/>
    <mergeCell ref="A64:P64"/>
    <mergeCell ref="M65:P65"/>
    <mergeCell ref="A85:P85"/>
    <mergeCell ref="M86:P86"/>
    <mergeCell ref="M2:P2"/>
    <mergeCell ref="A1:P1"/>
    <mergeCell ref="A22:P22"/>
    <mergeCell ref="M23:P23"/>
    <mergeCell ref="A43:P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E6DC-2B71-47ED-8B34-7EA7DA2F5E2C}">
  <dimension ref="A1:P20"/>
  <sheetViews>
    <sheetView workbookViewId="0">
      <selection activeCell="N3" sqref="N3"/>
    </sheetView>
  </sheetViews>
  <sheetFormatPr defaultRowHeight="14.4" x14ac:dyDescent="0.3"/>
  <cols>
    <col min="1" max="1" width="20.88671875" customWidth="1"/>
    <col min="13" max="13" width="28.33203125" customWidth="1"/>
    <col min="14" max="14" width="18.6640625" bestFit="1" customWidth="1"/>
    <col min="15" max="15" width="17" customWidth="1"/>
    <col min="16" max="16" width="44.21875" bestFit="1" customWidth="1"/>
  </cols>
  <sheetData>
    <row r="1" spans="1:16" x14ac:dyDescent="0.3">
      <c r="A1" s="45" t="s">
        <v>13</v>
      </c>
      <c r="B1" s="45" t="s">
        <v>50</v>
      </c>
      <c r="C1" s="45" t="s">
        <v>51</v>
      </c>
      <c r="D1" s="45" t="s">
        <v>52</v>
      </c>
      <c r="E1" s="45" t="s">
        <v>53</v>
      </c>
      <c r="F1" s="45" t="s">
        <v>54</v>
      </c>
      <c r="G1" s="45" t="s">
        <v>55</v>
      </c>
      <c r="H1" s="45" t="s">
        <v>14</v>
      </c>
      <c r="I1" s="45" t="s">
        <v>15</v>
      </c>
      <c r="J1" s="45" t="s">
        <v>16</v>
      </c>
      <c r="M1" s="62" t="s">
        <v>83</v>
      </c>
      <c r="N1" s="62"/>
      <c r="O1" s="62"/>
      <c r="P1" s="62"/>
    </row>
    <row r="2" spans="1:16" ht="72" x14ac:dyDescent="0.35">
      <c r="A2" t="s">
        <v>68</v>
      </c>
      <c r="B2" t="s">
        <v>14</v>
      </c>
      <c r="C2">
        <v>3.3000000000000002E-2</v>
      </c>
      <c r="D2">
        <v>5.5E-2</v>
      </c>
      <c r="E2">
        <v>0.96499999999999997</v>
      </c>
      <c r="F2">
        <v>8.1000000000000003E-2</v>
      </c>
      <c r="G2">
        <v>4.8000000000000001E-2</v>
      </c>
      <c r="H2" s="66">
        <v>284</v>
      </c>
      <c r="I2">
        <v>0</v>
      </c>
      <c r="J2">
        <v>0</v>
      </c>
      <c r="M2" s="43" t="s">
        <v>57</v>
      </c>
      <c r="N2" s="8" t="s">
        <v>84</v>
      </c>
      <c r="O2" s="8" t="s">
        <v>37</v>
      </c>
      <c r="P2" s="8" t="s">
        <v>38</v>
      </c>
    </row>
    <row r="3" spans="1:16" x14ac:dyDescent="0.3">
      <c r="A3" t="s">
        <v>66</v>
      </c>
      <c r="B3" t="s">
        <v>14</v>
      </c>
      <c r="C3">
        <v>0.04</v>
      </c>
      <c r="D3">
        <v>6.2E-2</v>
      </c>
      <c r="E3">
        <v>1.181</v>
      </c>
      <c r="F3">
        <v>0.104</v>
      </c>
      <c r="G3">
        <v>5.5E-2</v>
      </c>
      <c r="H3" s="66">
        <v>209</v>
      </c>
      <c r="I3">
        <v>0</v>
      </c>
      <c r="J3">
        <v>0</v>
      </c>
      <c r="M3" s="44" t="s">
        <v>61</v>
      </c>
      <c r="N3" s="18">
        <f>'Автоматизированный расчет'!C38*3</f>
        <v>1644.9347888953153</v>
      </c>
      <c r="O3" s="65">
        <f>H9</f>
        <v>1644</v>
      </c>
      <c r="P3" s="67">
        <f t="shared" ref="P3:P14" si="0">1-N3/O3</f>
        <v>-5.6860638401179386E-4</v>
      </c>
    </row>
    <row r="4" spans="1:16" x14ac:dyDescent="0.3">
      <c r="A4" t="s">
        <v>11</v>
      </c>
      <c r="B4" t="s">
        <v>14</v>
      </c>
      <c r="C4">
        <v>7.6999999999999999E-2</v>
      </c>
      <c r="D4">
        <v>0.184</v>
      </c>
      <c r="E4">
        <v>3.415</v>
      </c>
      <c r="F4">
        <v>0.33600000000000002</v>
      </c>
      <c r="G4">
        <v>0.23300000000000001</v>
      </c>
      <c r="H4" s="66">
        <v>1360</v>
      </c>
      <c r="I4">
        <v>0</v>
      </c>
      <c r="J4">
        <v>0</v>
      </c>
      <c r="M4" s="44" t="s">
        <v>11</v>
      </c>
      <c r="N4" s="18">
        <f>'Автоматизированный расчет'!C39*3</f>
        <v>1360.7242625795257</v>
      </c>
      <c r="O4" s="65">
        <f>H4</f>
        <v>1360</v>
      </c>
      <c r="P4" s="67">
        <f t="shared" si="0"/>
        <v>-5.3254601435703819E-4</v>
      </c>
    </row>
    <row r="5" spans="1:16" x14ac:dyDescent="0.3">
      <c r="A5" t="s">
        <v>70</v>
      </c>
      <c r="B5" t="s">
        <v>14</v>
      </c>
      <c r="C5">
        <v>7.5999999999999998E-2</v>
      </c>
      <c r="D5">
        <v>0.122</v>
      </c>
      <c r="E5">
        <v>2.1320000000000001</v>
      </c>
      <c r="F5">
        <v>0.19</v>
      </c>
      <c r="G5">
        <v>9.6000000000000002E-2</v>
      </c>
      <c r="H5" s="66">
        <v>284</v>
      </c>
      <c r="I5">
        <v>0</v>
      </c>
      <c r="J5">
        <v>0</v>
      </c>
      <c r="M5" s="44" t="s">
        <v>62</v>
      </c>
      <c r="N5" s="18">
        <f>'Автоматизированный расчет'!C40*3</f>
        <v>868.82142857142844</v>
      </c>
      <c r="O5" s="65">
        <f>H8</f>
        <v>868</v>
      </c>
      <c r="P5" s="67">
        <f t="shared" si="0"/>
        <v>-9.4634628044754088E-4</v>
      </c>
    </row>
    <row r="6" spans="1:16" x14ac:dyDescent="0.3">
      <c r="A6" t="s">
        <v>12</v>
      </c>
      <c r="B6" t="s">
        <v>14</v>
      </c>
      <c r="C6">
        <v>5.1999999999999998E-2</v>
      </c>
      <c r="D6">
        <v>9.5000000000000001E-2</v>
      </c>
      <c r="E6">
        <v>3.198</v>
      </c>
      <c r="F6">
        <v>0.19400000000000001</v>
      </c>
      <c r="G6">
        <v>7.5999999999999998E-2</v>
      </c>
      <c r="H6" s="66">
        <v>931</v>
      </c>
      <c r="I6">
        <v>0</v>
      </c>
      <c r="J6">
        <v>0</v>
      </c>
      <c r="M6" s="44" t="s">
        <v>63</v>
      </c>
      <c r="N6" s="18">
        <f>'Автоматизированный расчет'!C41*3</f>
        <v>814.82142857142844</v>
      </c>
      <c r="O6" s="65">
        <f>H11</f>
        <v>815</v>
      </c>
      <c r="P6" s="67">
        <f t="shared" si="0"/>
        <v>2.1910604732711114E-4</v>
      </c>
    </row>
    <row r="7" spans="1:16" x14ac:dyDescent="0.3">
      <c r="A7" t="s">
        <v>67</v>
      </c>
      <c r="B7" t="s">
        <v>14</v>
      </c>
      <c r="C7">
        <v>0.24299999999999999</v>
      </c>
      <c r="D7">
        <v>0.376</v>
      </c>
      <c r="E7">
        <v>2.9729999999999999</v>
      </c>
      <c r="F7">
        <v>0.27100000000000002</v>
      </c>
      <c r="G7">
        <v>0.39100000000000001</v>
      </c>
      <c r="H7" s="66">
        <v>800</v>
      </c>
      <c r="I7">
        <v>1</v>
      </c>
      <c r="J7">
        <v>0</v>
      </c>
      <c r="M7" s="44" t="s">
        <v>64</v>
      </c>
      <c r="N7" s="18">
        <f>'Автоматизированный расчет'!C42*3</f>
        <v>814.82142857142844</v>
      </c>
      <c r="O7" s="65">
        <f>H12</f>
        <v>815</v>
      </c>
      <c r="P7" s="67">
        <f t="shared" si="0"/>
        <v>2.1910604732711114E-4</v>
      </c>
    </row>
    <row r="8" spans="1:16" x14ac:dyDescent="0.3">
      <c r="A8" t="s">
        <v>62</v>
      </c>
      <c r="B8" t="s">
        <v>14</v>
      </c>
      <c r="C8">
        <v>7.6999999999999999E-2</v>
      </c>
      <c r="D8">
        <v>0.14199999999999999</v>
      </c>
      <c r="E8">
        <v>2.36</v>
      </c>
      <c r="F8">
        <v>0.13400000000000001</v>
      </c>
      <c r="G8">
        <v>0.129</v>
      </c>
      <c r="H8" s="66">
        <v>868</v>
      </c>
      <c r="I8">
        <v>0</v>
      </c>
      <c r="J8">
        <v>0</v>
      </c>
      <c r="M8" s="44" t="s">
        <v>65</v>
      </c>
      <c r="N8" s="18">
        <f>'Автоматизированный расчет'!C43*3</f>
        <v>506.25</v>
      </c>
      <c r="O8" s="65">
        <f>H10</f>
        <v>507</v>
      </c>
      <c r="P8" s="67">
        <f t="shared" si="0"/>
        <v>1.4792899408283544E-3</v>
      </c>
    </row>
    <row r="9" spans="1:16" x14ac:dyDescent="0.3">
      <c r="A9" t="s">
        <v>61</v>
      </c>
      <c r="B9" t="s">
        <v>14</v>
      </c>
      <c r="C9">
        <v>5.3999999999999999E-2</v>
      </c>
      <c r="D9">
        <v>0.124</v>
      </c>
      <c r="E9">
        <v>3.4550000000000001</v>
      </c>
      <c r="F9">
        <v>0.26200000000000001</v>
      </c>
      <c r="G9">
        <v>8.1000000000000003E-2</v>
      </c>
      <c r="H9" s="66">
        <v>1644</v>
      </c>
      <c r="I9">
        <v>0</v>
      </c>
      <c r="J9">
        <v>0</v>
      </c>
      <c r="M9" s="44" t="s">
        <v>67</v>
      </c>
      <c r="N9" s="18">
        <f>'Автоматизированный расчет'!C44*3</f>
        <v>800.47426257952566</v>
      </c>
      <c r="O9" s="65">
        <f>H7</f>
        <v>800</v>
      </c>
      <c r="P9" s="67">
        <f t="shared" si="0"/>
        <v>-5.9282822440698268E-4</v>
      </c>
    </row>
    <row r="10" spans="1:16" x14ac:dyDescent="0.3">
      <c r="A10" t="s">
        <v>65</v>
      </c>
      <c r="B10" t="s">
        <v>14</v>
      </c>
      <c r="C10">
        <v>3.5999999999999997E-2</v>
      </c>
      <c r="D10">
        <v>8.8999999999999996E-2</v>
      </c>
      <c r="E10">
        <v>1.927</v>
      </c>
      <c r="F10">
        <v>0.2</v>
      </c>
      <c r="G10">
        <v>5.8000000000000003E-2</v>
      </c>
      <c r="H10" s="66">
        <v>507</v>
      </c>
      <c r="I10">
        <v>0</v>
      </c>
      <c r="J10">
        <v>0</v>
      </c>
      <c r="M10" s="44" t="s">
        <v>66</v>
      </c>
      <c r="N10" s="18">
        <f>'Автоматизированный расчет'!C45*3</f>
        <v>207.69230769230768</v>
      </c>
      <c r="O10" s="65">
        <f>H3</f>
        <v>209</v>
      </c>
      <c r="P10" s="67">
        <f t="shared" si="0"/>
        <v>6.2569009937432085E-3</v>
      </c>
    </row>
    <row r="11" spans="1:16" x14ac:dyDescent="0.3">
      <c r="A11" t="s">
        <v>63</v>
      </c>
      <c r="B11" t="s">
        <v>14</v>
      </c>
      <c r="C11">
        <v>3.4000000000000002E-2</v>
      </c>
      <c r="D11">
        <v>5.0999999999999997E-2</v>
      </c>
      <c r="E11">
        <v>1.069</v>
      </c>
      <c r="F11">
        <v>7.1999999999999995E-2</v>
      </c>
      <c r="G11">
        <v>4.8000000000000001E-2</v>
      </c>
      <c r="H11" s="66">
        <v>815</v>
      </c>
      <c r="I11">
        <v>0</v>
      </c>
      <c r="J11">
        <v>0</v>
      </c>
      <c r="M11" s="44" t="s">
        <v>12</v>
      </c>
      <c r="N11" s="18">
        <f>'Автоматизированный расчет'!C46*3</f>
        <v>930.99248120300763</v>
      </c>
      <c r="O11" s="65">
        <f>H6</f>
        <v>931</v>
      </c>
      <c r="P11" s="67">
        <f t="shared" si="0"/>
        <v>8.0760440305249759E-6</v>
      </c>
    </row>
    <row r="12" spans="1:16" x14ac:dyDescent="0.3">
      <c r="A12" t="s">
        <v>64</v>
      </c>
      <c r="B12" t="s">
        <v>14</v>
      </c>
      <c r="C12">
        <v>3.5000000000000003E-2</v>
      </c>
      <c r="D12">
        <v>5.1999999999999998E-2</v>
      </c>
      <c r="E12">
        <v>1.0269999999999999</v>
      </c>
      <c r="F12">
        <v>6.7000000000000004E-2</v>
      </c>
      <c r="G12">
        <v>4.8000000000000001E-2</v>
      </c>
      <c r="H12" s="66">
        <v>815</v>
      </c>
      <c r="I12">
        <v>0</v>
      </c>
      <c r="J12">
        <v>0</v>
      </c>
      <c r="M12" s="44" t="s">
        <v>68</v>
      </c>
      <c r="N12" s="18">
        <f>'Автоматизированный расчет'!C47*3</f>
        <v>284.21052631578948</v>
      </c>
      <c r="O12" s="65">
        <f>H2</f>
        <v>284</v>
      </c>
      <c r="P12" s="67">
        <f t="shared" si="0"/>
        <v>-7.4128984432908496E-4</v>
      </c>
    </row>
    <row r="13" spans="1:16" x14ac:dyDescent="0.3">
      <c r="A13" t="s">
        <v>69</v>
      </c>
      <c r="B13" t="s">
        <v>14</v>
      </c>
      <c r="C13">
        <v>2.9000000000000001E-2</v>
      </c>
      <c r="D13">
        <v>3.6999999999999998E-2</v>
      </c>
      <c r="E13">
        <v>5.2999999999999999E-2</v>
      </c>
      <c r="F13">
        <v>3.0000000000000001E-3</v>
      </c>
      <c r="G13">
        <v>4.1000000000000002E-2</v>
      </c>
      <c r="H13" s="66">
        <v>284</v>
      </c>
      <c r="I13">
        <v>0</v>
      </c>
      <c r="J13">
        <v>0</v>
      </c>
      <c r="M13" s="44" t="s">
        <v>69</v>
      </c>
      <c r="N13" s="18">
        <f>'Автоматизированный расчет'!C48*3</f>
        <v>284.21052631578948</v>
      </c>
      <c r="O13" s="65">
        <f>H13</f>
        <v>284</v>
      </c>
      <c r="P13" s="67">
        <f t="shared" si="0"/>
        <v>-7.4128984432908496E-4</v>
      </c>
    </row>
    <row r="14" spans="1:16" x14ac:dyDescent="0.3">
      <c r="A14" t="s">
        <v>71</v>
      </c>
      <c r="B14" t="s">
        <v>14</v>
      </c>
      <c r="C14">
        <v>0.29599999999999999</v>
      </c>
      <c r="D14">
        <v>0.45900000000000002</v>
      </c>
      <c r="E14">
        <v>2.0019999999999998</v>
      </c>
      <c r="F14">
        <v>0.27300000000000002</v>
      </c>
      <c r="G14">
        <v>0.78400000000000003</v>
      </c>
      <c r="H14" s="66">
        <v>54</v>
      </c>
      <c r="I14">
        <v>0</v>
      </c>
      <c r="J14">
        <v>0</v>
      </c>
      <c r="M14" s="44" t="s">
        <v>70</v>
      </c>
      <c r="N14" s="18">
        <f>'Автоматизированный расчет'!C49*3</f>
        <v>284.21052631578948</v>
      </c>
      <c r="O14" s="65">
        <f>H5</f>
        <v>284</v>
      </c>
      <c r="P14" s="67">
        <f t="shared" si="0"/>
        <v>-7.4128984432908496E-4</v>
      </c>
    </row>
    <row r="15" spans="1:16" x14ac:dyDescent="0.3">
      <c r="A15" t="s">
        <v>72</v>
      </c>
      <c r="B15" t="s">
        <v>14</v>
      </c>
      <c r="C15">
        <v>0.61899999999999999</v>
      </c>
      <c r="D15">
        <v>0.97299999999999998</v>
      </c>
      <c r="E15">
        <v>4.1550000000000002</v>
      </c>
      <c r="F15">
        <v>0.44800000000000001</v>
      </c>
      <c r="G15">
        <v>1.5589999999999999</v>
      </c>
      <c r="H15" s="66">
        <v>309</v>
      </c>
      <c r="I15">
        <v>0</v>
      </c>
      <c r="J15">
        <v>0</v>
      </c>
    </row>
    <row r="16" spans="1:16" x14ac:dyDescent="0.3">
      <c r="A16" t="s">
        <v>73</v>
      </c>
      <c r="B16" t="s">
        <v>14</v>
      </c>
      <c r="C16">
        <v>0.34899999999999998</v>
      </c>
      <c r="D16">
        <v>0.60499999999999998</v>
      </c>
      <c r="E16">
        <v>3.7970000000000002</v>
      </c>
      <c r="F16">
        <v>0.39800000000000002</v>
      </c>
      <c r="G16">
        <v>1.1140000000000001</v>
      </c>
      <c r="H16" s="66">
        <v>507</v>
      </c>
      <c r="I16">
        <v>0</v>
      </c>
      <c r="J16">
        <v>0</v>
      </c>
    </row>
    <row r="17" spans="1:10" x14ac:dyDescent="0.3">
      <c r="A17" t="s">
        <v>74</v>
      </c>
      <c r="B17" t="s">
        <v>14</v>
      </c>
      <c r="C17">
        <v>0.441</v>
      </c>
      <c r="D17">
        <v>0.90600000000000003</v>
      </c>
      <c r="E17">
        <v>3.2789999999999999</v>
      </c>
      <c r="F17">
        <v>0.68400000000000005</v>
      </c>
      <c r="G17">
        <v>2.1019999999999999</v>
      </c>
      <c r="H17" s="66">
        <v>284</v>
      </c>
      <c r="I17">
        <v>0</v>
      </c>
      <c r="J17">
        <v>0</v>
      </c>
    </row>
    <row r="18" spans="1:10" x14ac:dyDescent="0.3">
      <c r="A18" t="s">
        <v>75</v>
      </c>
      <c r="B18" t="s">
        <v>14</v>
      </c>
      <c r="C18">
        <v>0.44400000000000001</v>
      </c>
      <c r="D18">
        <v>0.83499999999999996</v>
      </c>
      <c r="E18">
        <v>3.5139999999999998</v>
      </c>
      <c r="F18">
        <v>0.53200000000000003</v>
      </c>
      <c r="G18">
        <v>1.4259999999999999</v>
      </c>
      <c r="H18" s="66">
        <v>209</v>
      </c>
      <c r="I18">
        <v>1</v>
      </c>
      <c r="J18">
        <v>0</v>
      </c>
    </row>
    <row r="19" spans="1:10" x14ac:dyDescent="0.3">
      <c r="A19" t="s">
        <v>76</v>
      </c>
      <c r="B19" t="s">
        <v>14</v>
      </c>
      <c r="C19">
        <v>0.255</v>
      </c>
      <c r="D19">
        <v>0.38300000000000001</v>
      </c>
      <c r="E19">
        <v>3.552</v>
      </c>
      <c r="F19">
        <v>0.35</v>
      </c>
      <c r="G19">
        <v>0.376</v>
      </c>
      <c r="H19" s="66">
        <v>284</v>
      </c>
      <c r="I19">
        <v>0</v>
      </c>
      <c r="J19">
        <v>0</v>
      </c>
    </row>
    <row r="20" spans="1:10" x14ac:dyDescent="0.3">
      <c r="A20" t="s">
        <v>80</v>
      </c>
      <c r="B20" t="s">
        <v>56</v>
      </c>
      <c r="C20">
        <v>0.25600000000000001</v>
      </c>
      <c r="D20">
        <v>0.71199999999999997</v>
      </c>
      <c r="E20">
        <v>4.1550000000000002</v>
      </c>
      <c r="F20">
        <v>0.52200000000000002</v>
      </c>
      <c r="G20">
        <v>1.2989999999999999</v>
      </c>
      <c r="H20" s="66">
        <v>1647</v>
      </c>
      <c r="I20">
        <v>1</v>
      </c>
      <c r="J20">
        <v>0</v>
      </c>
    </row>
  </sheetData>
  <mergeCells count="1">
    <mergeCell ref="M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SummaryReportStandart</vt:lpstr>
      <vt:lpstr>SummaryreportMax</vt:lpstr>
      <vt:lpstr>SummaryReportConfirm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Anton</cp:lastModifiedBy>
  <dcterms:created xsi:type="dcterms:W3CDTF">2015-06-05T18:19:34Z</dcterms:created>
  <dcterms:modified xsi:type="dcterms:W3CDTF">2024-10-22T15:51:26Z</dcterms:modified>
</cp:coreProperties>
</file>