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<sst xmlns="http://schemas.openxmlformats.org/spreadsheetml/2006/main" count="133" uniqueCount="42">
  <si>
    <t>Nama:</t>
  </si>
  <si>
    <t>Fany Ervansyah</t>
  </si>
  <si>
    <t>NIM:</t>
  </si>
  <si>
    <t>STEP 1</t>
  </si>
  <si>
    <t>Kriteria</t>
  </si>
  <si>
    <t>K.Jaringan</t>
  </si>
  <si>
    <t>Kredibilitas</t>
  </si>
  <si>
    <t>pembayaran</t>
  </si>
  <si>
    <t>Membuat perbandingan berpasangan</t>
  </si>
  <si>
    <t>Pembayaran</t>
  </si>
  <si>
    <t>Jumlah</t>
  </si>
  <si>
    <t>STEP 2</t>
  </si>
  <si>
    <t>Rata-Rata</t>
  </si>
  <si>
    <t>Normalisasi Data Dan Mencari Beban Prioritas</t>
  </si>
  <si>
    <t>STEP 3</t>
  </si>
  <si>
    <t>Menghitung Perkalian Matrix</t>
  </si>
  <si>
    <t>x</t>
  </si>
  <si>
    <t>=</t>
  </si>
  <si>
    <t>STEP 4</t>
  </si>
  <si>
    <t>Membagi Hasil perkalian Matrix dengan Bobot Prioritas</t>
  </si>
  <si>
    <t>STEP 5</t>
  </si>
  <si>
    <t>λmax</t>
  </si>
  <si>
    <t>lambdaMax</t>
  </si>
  <si>
    <t>STEP 6</t>
  </si>
  <si>
    <t>CI</t>
  </si>
  <si>
    <t>Menghitung Index Konsistensi</t>
  </si>
  <si>
    <t>STEP 7</t>
  </si>
  <si>
    <t>Rasio Konsistensi</t>
  </si>
  <si>
    <t>RC</t>
  </si>
  <si>
    <t>Rasio Konsistensi Kriteria Keluasan jaringan</t>
  </si>
  <si>
    <t>Makmur jaya</t>
  </si>
  <si>
    <t>Anugerah</t>
  </si>
  <si>
    <t>Permata</t>
  </si>
  <si>
    <t>Makmur Jaya</t>
  </si>
  <si>
    <t>Rasio Konsistensi Kriteria Kredibilitas</t>
  </si>
  <si>
    <t>Rasio Konsistensi Kriteria Pembayaran</t>
  </si>
  <si>
    <t>&lt;-Yang di Jobsheet salah</t>
  </si>
  <si>
    <t>STEP 8</t>
  </si>
  <si>
    <t>Bobot Evaluasi</t>
  </si>
  <si>
    <t>Bobot Prioritas</t>
  </si>
  <si>
    <t>PENGAMBILAN KEPUTUSAN</t>
  </si>
  <si>
    <r>
      <rPr>
        <sz val="11"/>
        <color theme="1"/>
        <rFont val="Calibri"/>
        <charset val="134"/>
        <scheme val="minor"/>
      </rPr>
      <t xml:space="preserve">Dapat disimpulkan bahwa berdasarkan kriteria Keluasan jaringan, kredibilitas dan pembayaran, maka </t>
    </r>
    <r>
      <rPr>
        <b/>
        <sz val="11"/>
        <color theme="1"/>
        <rFont val="Calibri"/>
        <charset val="134"/>
        <scheme val="minor"/>
      </rPr>
      <t>Makmur jaya terpilih sebagai distributor</t>
    </r>
    <r>
      <rPr>
        <sz val="11"/>
        <color theme="1"/>
        <rFont val="Calibri"/>
        <charset val="134"/>
        <scheme val="minor"/>
      </rPr>
      <t xml:space="preserve"> karena memiliki nilai </t>
    </r>
    <r>
      <rPr>
        <b/>
        <sz val="11"/>
        <color theme="1"/>
        <rFont val="Calibri"/>
        <charset val="134"/>
        <scheme val="minor"/>
      </rPr>
      <t>Bobot Evaluasi Tertinggi</t>
    </r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</si>
</sst>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BCFE7C"/>
        <bgColor indexed="64"/>
      </patternFill>
    </fill>
    <fill>
      <patternFill patternType="solid">
        <fgColor rgb="FF161EA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2" borderId="12" applyNumberFormat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25" borderId="14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0" borderId="1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20" borderId="14" applyNumberFormat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1" fillId="0" borderId="3" xfId="0" applyFont="1" applyBorder="1">
      <alignment vertical="center"/>
    </xf>
    <xf numFmtId="0" fontId="1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6" xfId="0" applyBorder="1">
      <alignment vertical="center"/>
    </xf>
    <xf numFmtId="0" fontId="1" fillId="0" borderId="1" xfId="0" applyFont="1" applyBorder="1">
      <alignment vertical="center"/>
    </xf>
    <xf numFmtId="0" fontId="0" fillId="3" borderId="7" xfId="0" applyFill="1" applyBorder="1">
      <alignment vertical="center"/>
    </xf>
    <xf numFmtId="0" fontId="2" fillId="6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0" borderId="7" xfId="0" applyBorder="1">
      <alignment vertical="center"/>
    </xf>
    <xf numFmtId="0" fontId="2" fillId="7" borderId="1" xfId="0" applyFont="1" applyFill="1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2" fillId="8" borderId="1" xfId="0" applyFont="1" applyFill="1" applyBorder="1">
      <alignment vertical="center"/>
    </xf>
    <xf numFmtId="0" fontId="0" fillId="0" borderId="0" xfId="0" applyFont="1">
      <alignment vertical="center"/>
    </xf>
    <xf numFmtId="0" fontId="1" fillId="3" borderId="1" xfId="0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161EAF"/>
      <color rgb="0093FA00"/>
      <color rgb="00BCFE7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154"/>
  <sheetViews>
    <sheetView tabSelected="1" topLeftCell="A7" workbookViewId="0">
      <selection activeCell="A23" sqref="A23"/>
    </sheetView>
  </sheetViews>
  <sheetFormatPr defaultColWidth="9.14285714285714" defaultRowHeight="15"/>
  <cols>
    <col min="2" max="2" width="11.7142857142857"/>
    <col min="8" max="8" width="15.8571428571429" customWidth="1"/>
    <col min="9" max="9" width="15.4285714285714" customWidth="1"/>
    <col min="10" max="10" width="13.8571428571429" customWidth="1"/>
    <col min="11" max="11" width="14.7142857142857" customWidth="1"/>
    <col min="12" max="12" width="15.2857142857143" customWidth="1"/>
    <col min="13" max="13" width="14.8571428571429" customWidth="1"/>
    <col min="15" max="15" width="12.8571428571429"/>
  </cols>
  <sheetData>
    <row r="2" spans="1:2">
      <c r="A2" t="s">
        <v>0</v>
      </c>
      <c r="B2" t="s">
        <v>1</v>
      </c>
    </row>
    <row r="3" spans="1:2">
      <c r="A3" t="s">
        <v>2</v>
      </c>
      <c r="B3">
        <v>1641720080</v>
      </c>
    </row>
    <row r="4" spans="1:11">
      <c r="A4" s="1" t="s">
        <v>3</v>
      </c>
      <c r="H4" s="2" t="s">
        <v>4</v>
      </c>
      <c r="I4" s="6" t="s">
        <v>5</v>
      </c>
      <c r="J4" s="6" t="s">
        <v>6</v>
      </c>
      <c r="K4" s="6" t="s">
        <v>7</v>
      </c>
    </row>
    <row r="5" spans="1:11">
      <c r="A5" t="s">
        <v>8</v>
      </c>
      <c r="H5" s="3" t="s">
        <v>5</v>
      </c>
      <c r="I5" s="8">
        <v>1</v>
      </c>
      <c r="J5" s="8">
        <f>I5/I6</f>
        <v>0.333333333333333</v>
      </c>
      <c r="K5" s="8">
        <v>5</v>
      </c>
    </row>
    <row r="6" spans="8:11">
      <c r="H6" s="3" t="s">
        <v>6</v>
      </c>
      <c r="I6" s="8">
        <v>3</v>
      </c>
      <c r="J6" s="8">
        <v>1</v>
      </c>
      <c r="K6" s="8">
        <v>6</v>
      </c>
    </row>
    <row r="7" ht="15.75" spans="8:11">
      <c r="H7" s="4" t="s">
        <v>9</v>
      </c>
      <c r="I7" s="9">
        <f>K7/K5</f>
        <v>0.2</v>
      </c>
      <c r="J7" s="9">
        <f>K7/K6</f>
        <v>0.166666666666667</v>
      </c>
      <c r="K7" s="9">
        <v>1</v>
      </c>
    </row>
    <row r="8" spans="8:11">
      <c r="H8" s="5" t="s">
        <v>10</v>
      </c>
      <c r="I8" s="10">
        <f t="shared" ref="I8:K8" si="0">SUM(I5:I7)</f>
        <v>4.2</v>
      </c>
      <c r="J8" s="10">
        <f t="shared" si="0"/>
        <v>1.5</v>
      </c>
      <c r="K8" s="10">
        <f t="shared" si="0"/>
        <v>12</v>
      </c>
    </row>
    <row r="11" spans="1:13">
      <c r="A11" s="1" t="s">
        <v>11</v>
      </c>
      <c r="H11" s="2" t="s">
        <v>4</v>
      </c>
      <c r="I11" s="6" t="s">
        <v>5</v>
      </c>
      <c r="J11" s="6" t="s">
        <v>6</v>
      </c>
      <c r="K11" s="6" t="s">
        <v>7</v>
      </c>
      <c r="L11" s="6" t="s">
        <v>10</v>
      </c>
      <c r="M11" s="6" t="s">
        <v>12</v>
      </c>
    </row>
    <row r="12" spans="1:13">
      <c r="A12" t="s">
        <v>13</v>
      </c>
      <c r="H12" s="3" t="s">
        <v>5</v>
      </c>
      <c r="I12" s="8">
        <f t="shared" ref="I12:K12" si="1">I5/I8</f>
        <v>0.238095238095238</v>
      </c>
      <c r="J12" s="8">
        <f t="shared" si="1"/>
        <v>0.222222222222222</v>
      </c>
      <c r="K12" s="8">
        <f t="shared" si="1"/>
        <v>0.416666666666667</v>
      </c>
      <c r="L12" s="8">
        <f t="shared" ref="L12:L14" si="2">SUM(I12:K12)</f>
        <v>0.876984126984127</v>
      </c>
      <c r="M12" s="8">
        <f>$L$12/3</f>
        <v>0.292328042328042</v>
      </c>
    </row>
    <row r="13" spans="8:13">
      <c r="H13" s="3" t="s">
        <v>6</v>
      </c>
      <c r="I13" s="8">
        <f t="shared" ref="I13:K13" si="3">I6/I8</f>
        <v>0.714285714285714</v>
      </c>
      <c r="J13" s="8">
        <f t="shared" si="3"/>
        <v>0.666666666666667</v>
      </c>
      <c r="K13" s="8">
        <f t="shared" si="3"/>
        <v>0.5</v>
      </c>
      <c r="L13" s="8">
        <f t="shared" si="2"/>
        <v>1.88095238095238</v>
      </c>
      <c r="M13" s="8">
        <f>$L$13/3</f>
        <v>0.626984126984127</v>
      </c>
    </row>
    <row r="14" spans="8:13">
      <c r="H14" s="3" t="s">
        <v>9</v>
      </c>
      <c r="I14" s="8">
        <f t="shared" ref="I14:K14" si="4">I7/I8</f>
        <v>0.0476190476190476</v>
      </c>
      <c r="J14" s="8">
        <f t="shared" si="4"/>
        <v>0.111111111111111</v>
      </c>
      <c r="K14" s="8">
        <f t="shared" si="4"/>
        <v>0.0833333333333333</v>
      </c>
      <c r="L14" s="8">
        <f t="shared" si="2"/>
        <v>0.242063492063492</v>
      </c>
      <c r="M14" s="8">
        <f>$L$14/3</f>
        <v>0.0806878306878308</v>
      </c>
    </row>
    <row r="17" spans="1:15">
      <c r="A17" s="1" t="s">
        <v>14</v>
      </c>
      <c r="I17" s="11">
        <v>1</v>
      </c>
      <c r="J17">
        <f>I17/I18</f>
        <v>0.333333333333333</v>
      </c>
      <c r="K17" s="12">
        <v>5</v>
      </c>
      <c r="L17" s="13"/>
      <c r="M17" s="14">
        <f>$L$12/3</f>
        <v>0.292328042328042</v>
      </c>
      <c r="N17" s="13"/>
      <c r="O17" s="14">
        <f>(I17*$M$17)+(J17*$M$18)+(K17*$M$19)</f>
        <v>0.904761904761905</v>
      </c>
    </row>
    <row r="18" spans="1:15">
      <c r="A18" t="s">
        <v>15</v>
      </c>
      <c r="I18" s="11">
        <v>3</v>
      </c>
      <c r="J18">
        <v>1</v>
      </c>
      <c r="K18" s="12">
        <v>6</v>
      </c>
      <c r="L18" s="13" t="s">
        <v>16</v>
      </c>
      <c r="M18" s="14">
        <f>$L$13/3</f>
        <v>0.626984126984127</v>
      </c>
      <c r="N18" s="13" t="s">
        <v>17</v>
      </c>
      <c r="O18" s="14">
        <f>(I18*$M$17)+(J18*$M$18)+(K18*$M$19)</f>
        <v>1.98809523809524</v>
      </c>
    </row>
    <row r="19" spans="9:15">
      <c r="I19" s="11">
        <f>K19/K17</f>
        <v>0.2</v>
      </c>
      <c r="J19">
        <f>K19/K18</f>
        <v>0.166666666666667</v>
      </c>
      <c r="K19" s="12">
        <v>1</v>
      </c>
      <c r="L19" s="13"/>
      <c r="M19" s="14">
        <f>$L$14/3</f>
        <v>0.0806878306878308</v>
      </c>
      <c r="N19" s="13"/>
      <c r="O19" s="14">
        <f t="shared" ref="O17:O19" si="5">(I19*$M$17)+(J19*$M$18)+(K19*$M$19)</f>
        <v>0.243650793650794</v>
      </c>
    </row>
    <row r="22" spans="1:1">
      <c r="A22" s="1" t="s">
        <v>18</v>
      </c>
    </row>
    <row r="23" spans="1:9">
      <c r="A23" t="s">
        <v>19</v>
      </c>
      <c r="H23" s="6" t="s">
        <v>5</v>
      </c>
      <c r="I23" s="8">
        <f t="shared" ref="I23:I25" si="6">O17/M12</f>
        <v>3.09502262443439</v>
      </c>
    </row>
    <row r="24" spans="8:9">
      <c r="H24" s="6" t="s">
        <v>6</v>
      </c>
      <c r="I24" s="8">
        <f t="shared" si="6"/>
        <v>3.17088607594937</v>
      </c>
    </row>
    <row r="25" spans="8:9">
      <c r="H25" s="6" t="s">
        <v>9</v>
      </c>
      <c r="I25" s="8">
        <f t="shared" si="6"/>
        <v>3.01967213114754</v>
      </c>
    </row>
    <row r="28" spans="1:9">
      <c r="A28" s="1" t="s">
        <v>20</v>
      </c>
      <c r="H28" s="6" t="s">
        <v>21</v>
      </c>
      <c r="I28" s="8">
        <f>SUM(I23:I25)/3</f>
        <v>3.09519361051043</v>
      </c>
    </row>
    <row r="29" spans="1:1">
      <c r="A29" t="s">
        <v>22</v>
      </c>
    </row>
    <row r="32" spans="1:9">
      <c r="A32" s="1" t="s">
        <v>23</v>
      </c>
      <c r="H32" s="6" t="s">
        <v>24</v>
      </c>
      <c r="I32" s="8">
        <f>(I28-3)/(3-1)</f>
        <v>0.0475968052552167</v>
      </c>
    </row>
    <row r="33" spans="1:1">
      <c r="A33" t="s">
        <v>25</v>
      </c>
    </row>
    <row r="35" spans="1:1">
      <c r="A35" s="1" t="s">
        <v>26</v>
      </c>
    </row>
    <row r="36" spans="1:9">
      <c r="A36" t="s">
        <v>27</v>
      </c>
      <c r="H36" s="6" t="s">
        <v>28</v>
      </c>
      <c r="I36" s="8">
        <f>I32/0.58</f>
        <v>0.0820634573365805</v>
      </c>
    </row>
    <row r="38" spans="2:2">
      <c r="B38" s="1" t="s">
        <v>29</v>
      </c>
    </row>
    <row r="39" spans="8:11">
      <c r="H39" s="2" t="s">
        <v>5</v>
      </c>
      <c r="I39" s="7" t="s">
        <v>30</v>
      </c>
      <c r="J39" s="7" t="s">
        <v>31</v>
      </c>
      <c r="K39" s="7" t="s">
        <v>32</v>
      </c>
    </row>
    <row r="40" spans="8:11">
      <c r="H40" s="3" t="s">
        <v>33</v>
      </c>
      <c r="I40" s="8">
        <v>1</v>
      </c>
      <c r="J40" s="8">
        <v>5</v>
      </c>
      <c r="K40" s="8">
        <v>7</v>
      </c>
    </row>
    <row r="41" spans="8:11">
      <c r="H41" s="3" t="s">
        <v>31</v>
      </c>
      <c r="I41" s="8">
        <v>0.2</v>
      </c>
      <c r="J41" s="8">
        <v>1</v>
      </c>
      <c r="K41" s="8">
        <v>3</v>
      </c>
    </row>
    <row r="42" ht="15.75" spans="8:11">
      <c r="H42" s="4" t="s">
        <v>32</v>
      </c>
      <c r="I42" s="9">
        <f>K42/K40</f>
        <v>0.142857142857143</v>
      </c>
      <c r="J42" s="9">
        <f>K42/K41</f>
        <v>0.333333333333333</v>
      </c>
      <c r="K42" s="9">
        <v>1</v>
      </c>
    </row>
    <row r="43" spans="8:11">
      <c r="H43" s="5" t="s">
        <v>10</v>
      </c>
      <c r="I43" s="10">
        <f t="shared" ref="I43:K43" si="7">SUM(I40:I42)</f>
        <v>1.34285714285714</v>
      </c>
      <c r="J43" s="10">
        <f t="shared" si="7"/>
        <v>6.33333333333333</v>
      </c>
      <c r="K43" s="10">
        <f t="shared" si="7"/>
        <v>11</v>
      </c>
    </row>
    <row r="46" spans="8:13">
      <c r="H46" s="2" t="s">
        <v>5</v>
      </c>
      <c r="I46" s="7" t="s">
        <v>30</v>
      </c>
      <c r="J46" s="7" t="s">
        <v>31</v>
      </c>
      <c r="K46" s="7" t="s">
        <v>32</v>
      </c>
      <c r="L46" s="7" t="s">
        <v>10</v>
      </c>
      <c r="M46" s="7" t="s">
        <v>12</v>
      </c>
    </row>
    <row r="47" spans="8:13">
      <c r="H47" s="3" t="s">
        <v>33</v>
      </c>
      <c r="I47" s="8">
        <f t="shared" ref="I47:K47" si="8">I40/I43</f>
        <v>0.74468085106383</v>
      </c>
      <c r="J47" s="8">
        <f t="shared" si="8"/>
        <v>0.789473684210526</v>
      </c>
      <c r="K47" s="8">
        <f t="shared" si="8"/>
        <v>0.636363636363636</v>
      </c>
      <c r="L47" s="8">
        <f>SUM(I47:K47)</f>
        <v>2.17051817163799</v>
      </c>
      <c r="M47" s="15">
        <f t="shared" ref="M47:M49" si="9">L47/3</f>
        <v>0.723506057212664</v>
      </c>
    </row>
    <row r="48" spans="8:13">
      <c r="H48" s="3" t="s">
        <v>31</v>
      </c>
      <c r="I48" s="8">
        <f t="shared" ref="I48:K48" si="10">I41/I43</f>
        <v>0.148936170212766</v>
      </c>
      <c r="J48" s="8">
        <f t="shared" si="10"/>
        <v>0.157894736842105</v>
      </c>
      <c r="K48" s="8">
        <f t="shared" si="10"/>
        <v>0.272727272727273</v>
      </c>
      <c r="L48" s="8">
        <f>SUM(I48:K48)</f>
        <v>0.579558179782144</v>
      </c>
      <c r="M48" s="15">
        <f t="shared" si="9"/>
        <v>0.193186059927381</v>
      </c>
    </row>
    <row r="49" spans="8:13">
      <c r="H49" s="3" t="s">
        <v>32</v>
      </c>
      <c r="I49" s="8">
        <f t="shared" ref="I49:K49" si="11">I42/I43</f>
        <v>0.106382978723404</v>
      </c>
      <c r="J49" s="8">
        <f t="shared" si="11"/>
        <v>0.0526315789473684</v>
      </c>
      <c r="K49" s="8">
        <f t="shared" si="11"/>
        <v>0.0909090909090909</v>
      </c>
      <c r="L49" s="8">
        <f>SUM(I49:K49)</f>
        <v>0.249923648579864</v>
      </c>
      <c r="M49" s="15">
        <f t="shared" si="9"/>
        <v>0.0833078828599545</v>
      </c>
    </row>
    <row r="52" spans="9:15">
      <c r="I52" s="11">
        <v>1</v>
      </c>
      <c r="J52">
        <v>5</v>
      </c>
      <c r="K52" s="12">
        <v>7</v>
      </c>
      <c r="L52" s="13"/>
      <c r="M52" s="14">
        <f>M47</f>
        <v>0.723506057212664</v>
      </c>
      <c r="N52" s="13"/>
      <c r="O52" s="14">
        <f>(I52*$M$52)+(J52*$M$53)+(K52*$M$54)</f>
        <v>2.27259153686925</v>
      </c>
    </row>
    <row r="53" spans="9:15">
      <c r="I53" s="11">
        <v>0.2</v>
      </c>
      <c r="J53">
        <v>1</v>
      </c>
      <c r="K53" s="12">
        <v>3</v>
      </c>
      <c r="L53" s="13" t="s">
        <v>16</v>
      </c>
      <c r="M53" s="14">
        <f>M48</f>
        <v>0.193186059927381</v>
      </c>
      <c r="N53" s="13" t="s">
        <v>17</v>
      </c>
      <c r="O53" s="14">
        <f>(I53*$M$52)+(J53*$M$53)+(K53*$M$54)</f>
        <v>0.587810919949777</v>
      </c>
    </row>
    <row r="54" spans="9:15">
      <c r="I54" s="11">
        <f>K54/K52</f>
        <v>0.142857142857143</v>
      </c>
      <c r="J54">
        <f>K54/K53</f>
        <v>0.333333333333333</v>
      </c>
      <c r="K54" s="12">
        <v>1</v>
      </c>
      <c r="L54" s="13"/>
      <c r="M54" s="14">
        <f>M49</f>
        <v>0.0833078828599545</v>
      </c>
      <c r="N54" s="13"/>
      <c r="O54" s="14">
        <f>(I54*$M$52)+(J54*$M$53)+(K54*$M$54)</f>
        <v>0.251061244342319</v>
      </c>
    </row>
    <row r="58" spans="8:9">
      <c r="H58" s="7" t="s">
        <v>33</v>
      </c>
      <c r="I58" s="8">
        <f>O52/M47</f>
        <v>3.14108156277848</v>
      </c>
    </row>
    <row r="59" spans="8:9">
      <c r="H59" s="7" t="s">
        <v>31</v>
      </c>
      <c r="I59" s="8">
        <f>O53/M48</f>
        <v>3.04271912875461</v>
      </c>
    </row>
    <row r="60" spans="8:9">
      <c r="H60" s="7" t="s">
        <v>32</v>
      </c>
      <c r="I60" s="8">
        <f>O54/M49</f>
        <v>3.01365531956163</v>
      </c>
    </row>
    <row r="63" spans="8:9">
      <c r="H63" s="7" t="s">
        <v>21</v>
      </c>
      <c r="I63" s="8">
        <f>SUM(I58:I60)/3</f>
        <v>3.06581867036491</v>
      </c>
    </row>
    <row r="67" spans="8:9">
      <c r="H67" s="7" t="s">
        <v>24</v>
      </c>
      <c r="I67" s="8">
        <f>(I63-3)/(3-1)</f>
        <v>0.0329093351824534</v>
      </c>
    </row>
    <row r="71" spans="8:9">
      <c r="H71" s="7" t="s">
        <v>28</v>
      </c>
      <c r="I71" s="8">
        <f>I67/0.58</f>
        <v>0.0567402330731956</v>
      </c>
    </row>
    <row r="73" spans="2:2">
      <c r="B73" s="1" t="s">
        <v>34</v>
      </c>
    </row>
    <row r="74" spans="8:11">
      <c r="H74" s="2" t="s">
        <v>6</v>
      </c>
      <c r="I74" s="17" t="s">
        <v>30</v>
      </c>
      <c r="J74" s="17" t="s">
        <v>31</v>
      </c>
      <c r="K74" s="17" t="s">
        <v>32</v>
      </c>
    </row>
    <row r="75" spans="8:11">
      <c r="H75" s="3" t="s">
        <v>33</v>
      </c>
      <c r="I75" s="8">
        <v>1</v>
      </c>
      <c r="J75" s="8">
        <v>5</v>
      </c>
      <c r="K75" s="8">
        <v>9</v>
      </c>
    </row>
    <row r="76" spans="8:11">
      <c r="H76" s="3" t="s">
        <v>31</v>
      </c>
      <c r="I76" s="8">
        <v>0.2</v>
      </c>
      <c r="J76" s="8">
        <v>1</v>
      </c>
      <c r="K76" s="8">
        <v>3</v>
      </c>
    </row>
    <row r="77" ht="15.75" spans="8:11">
      <c r="H77" s="16" t="s">
        <v>32</v>
      </c>
      <c r="I77" s="19">
        <f>K77/K75</f>
        <v>0.111111111111111</v>
      </c>
      <c r="J77" s="19">
        <f>K77/K76</f>
        <v>0.333333333333333</v>
      </c>
      <c r="K77" s="19">
        <v>1</v>
      </c>
    </row>
    <row r="78" ht="15.75" spans="8:11">
      <c r="H78" s="5" t="s">
        <v>10</v>
      </c>
      <c r="I78" s="10">
        <f t="shared" ref="I78:K78" si="12">SUM(I75:I77)</f>
        <v>1.31111111111111</v>
      </c>
      <c r="J78" s="10">
        <f t="shared" si="12"/>
        <v>6.33333333333333</v>
      </c>
      <c r="K78" s="10">
        <f t="shared" si="12"/>
        <v>13</v>
      </c>
    </row>
    <row r="81" spans="8:13">
      <c r="H81" s="2" t="s">
        <v>6</v>
      </c>
      <c r="I81" s="17" t="s">
        <v>30</v>
      </c>
      <c r="J81" s="17" t="s">
        <v>31</v>
      </c>
      <c r="K81" s="17" t="s">
        <v>32</v>
      </c>
      <c r="L81" s="17" t="s">
        <v>10</v>
      </c>
      <c r="M81" s="17" t="s">
        <v>12</v>
      </c>
    </row>
    <row r="82" spans="8:13">
      <c r="H82" s="3" t="s">
        <v>33</v>
      </c>
      <c r="I82" s="8">
        <f>I75/I78</f>
        <v>0.76271186440678</v>
      </c>
      <c r="J82" s="8">
        <f>J75/J78</f>
        <v>0.789473684210526</v>
      </c>
      <c r="K82" s="8">
        <f>K75/K78</f>
        <v>0.692307692307692</v>
      </c>
      <c r="L82" s="8">
        <f>SUM(I82:K82)</f>
        <v>2.244493240925</v>
      </c>
      <c r="M82" s="15">
        <f>L82/3</f>
        <v>0.748164413641666</v>
      </c>
    </row>
    <row r="83" spans="8:13">
      <c r="H83" s="3" t="s">
        <v>31</v>
      </c>
      <c r="I83" s="8">
        <f>I76/I78</f>
        <v>0.152542372881356</v>
      </c>
      <c r="J83" s="8">
        <f>J76/J78</f>
        <v>0.157894736842105</v>
      </c>
      <c r="K83" s="8">
        <f>K76/K78</f>
        <v>0.230769230769231</v>
      </c>
      <c r="L83" s="8">
        <f>SUM(I83:K83)</f>
        <v>0.541206340492692</v>
      </c>
      <c r="M83" s="15">
        <f>L83/3</f>
        <v>0.180402113497564</v>
      </c>
    </row>
    <row r="84" spans="8:13">
      <c r="H84" s="3" t="s">
        <v>32</v>
      </c>
      <c r="I84" s="8">
        <f>I77/I78</f>
        <v>0.0847457627118644</v>
      </c>
      <c r="J84" s="8">
        <f>J77/J78</f>
        <v>0.0526315789473684</v>
      </c>
      <c r="K84" s="8">
        <f>K77/K78</f>
        <v>0.0769230769230769</v>
      </c>
      <c r="L84" s="8">
        <f>SUM(I84:K84)</f>
        <v>0.21430041858231</v>
      </c>
      <c r="M84" s="15">
        <f>L84/3</f>
        <v>0.0714334728607699</v>
      </c>
    </row>
    <row r="87" spans="9:15">
      <c r="I87" s="11">
        <v>1</v>
      </c>
      <c r="J87">
        <v>5</v>
      </c>
      <c r="K87" s="12">
        <v>9</v>
      </c>
      <c r="L87" s="13"/>
      <c r="M87" s="14">
        <f>M82</f>
        <v>0.748164413641666</v>
      </c>
      <c r="N87" s="13"/>
      <c r="O87" s="14">
        <f t="shared" ref="O87:O89" si="13">(I87*$M$87)+(J87*$M$88)+(K87*$M$89)</f>
        <v>2.29307623687642</v>
      </c>
    </row>
    <row r="88" spans="9:15">
      <c r="I88" s="11">
        <v>0.2</v>
      </c>
      <c r="J88">
        <v>1</v>
      </c>
      <c r="K88" s="12">
        <v>3</v>
      </c>
      <c r="L88" s="13" t="s">
        <v>16</v>
      </c>
      <c r="M88" s="14">
        <f>M83</f>
        <v>0.180402113497564</v>
      </c>
      <c r="N88" s="13" t="s">
        <v>17</v>
      </c>
      <c r="O88" s="14">
        <f t="shared" si="13"/>
        <v>0.544335414808207</v>
      </c>
    </row>
    <row r="89" spans="9:15">
      <c r="I89" s="11">
        <f>K89/K87</f>
        <v>0.111111111111111</v>
      </c>
      <c r="J89">
        <f>K89/K88</f>
        <v>0.333333333333333</v>
      </c>
      <c r="K89" s="12">
        <v>1</v>
      </c>
      <c r="L89" s="13"/>
      <c r="M89" s="14">
        <f>M84</f>
        <v>0.0714334728607699</v>
      </c>
      <c r="N89" s="13"/>
      <c r="O89" s="14">
        <f t="shared" si="13"/>
        <v>0.21469688998681</v>
      </c>
    </row>
    <row r="93" spans="8:9">
      <c r="H93" s="17" t="s">
        <v>33</v>
      </c>
      <c r="I93" s="8">
        <f>O87/M82</f>
        <v>3.06493625607631</v>
      </c>
    </row>
    <row r="94" spans="8:9">
      <c r="H94" s="17" t="s">
        <v>31</v>
      </c>
      <c r="I94" s="8">
        <f>O88/M83</f>
        <v>3.01734499809814</v>
      </c>
    </row>
    <row r="95" spans="8:9">
      <c r="H95" s="17" t="s">
        <v>32</v>
      </c>
      <c r="I95" s="8">
        <f>O89/M84</f>
        <v>3.0055502188067</v>
      </c>
    </row>
    <row r="98" spans="8:9">
      <c r="H98" s="17" t="s">
        <v>21</v>
      </c>
      <c r="I98" s="8">
        <f>SUM(I93:I95)/3</f>
        <v>3.02927715766038</v>
      </c>
    </row>
    <row r="102" spans="8:9">
      <c r="H102" s="17" t="s">
        <v>24</v>
      </c>
      <c r="I102" s="8">
        <f>(I98-3)/(3-1)</f>
        <v>0.0146385788301913</v>
      </c>
    </row>
    <row r="106" spans="8:9">
      <c r="H106" s="17" t="s">
        <v>28</v>
      </c>
      <c r="I106" s="8">
        <f>I102/0.58</f>
        <v>0.0252389290175711</v>
      </c>
    </row>
    <row r="109" spans="2:2">
      <c r="B109" s="1" t="s">
        <v>35</v>
      </c>
    </row>
    <row r="110" spans="8:11">
      <c r="H110" s="2" t="s">
        <v>9</v>
      </c>
      <c r="I110" s="20" t="s">
        <v>30</v>
      </c>
      <c r="J110" s="20" t="s">
        <v>31</v>
      </c>
      <c r="K110" s="20" t="s">
        <v>32</v>
      </c>
    </row>
    <row r="111" spans="8:11">
      <c r="H111" s="3" t="s">
        <v>33</v>
      </c>
      <c r="I111" s="8">
        <v>1</v>
      </c>
      <c r="J111" s="8">
        <v>5</v>
      </c>
      <c r="K111" s="8">
        <v>7</v>
      </c>
    </row>
    <row r="112" spans="8:11">
      <c r="H112" s="3" t="s">
        <v>31</v>
      </c>
      <c r="I112" s="8">
        <v>0.2</v>
      </c>
      <c r="J112" s="8">
        <v>1</v>
      </c>
      <c r="K112" s="8">
        <v>3</v>
      </c>
    </row>
    <row r="113" ht="15.75" spans="8:11">
      <c r="H113" s="16" t="s">
        <v>32</v>
      </c>
      <c r="I113" s="19">
        <f>K113/K111</f>
        <v>0.142857142857143</v>
      </c>
      <c r="J113" s="19">
        <f>K113/K112</f>
        <v>0.333333333333333</v>
      </c>
      <c r="K113" s="19">
        <v>1</v>
      </c>
    </row>
    <row r="114" ht="15.75" spans="8:11">
      <c r="H114" s="5" t="s">
        <v>10</v>
      </c>
      <c r="I114" s="10">
        <f>SUM(I111:I113)</f>
        <v>1.34285714285714</v>
      </c>
      <c r="J114" s="10">
        <f>SUM(J111:J113)</f>
        <v>6.33333333333333</v>
      </c>
      <c r="K114" s="10">
        <f>SUM(K111:K113)</f>
        <v>11</v>
      </c>
    </row>
    <row r="117" spans="8:13">
      <c r="H117" s="2" t="s">
        <v>9</v>
      </c>
      <c r="I117" s="20" t="s">
        <v>30</v>
      </c>
      <c r="J117" s="20" t="s">
        <v>31</v>
      </c>
      <c r="K117" s="20" t="s">
        <v>32</v>
      </c>
      <c r="L117" s="20" t="s">
        <v>10</v>
      </c>
      <c r="M117" s="20" t="s">
        <v>12</v>
      </c>
    </row>
    <row r="118" spans="8:13">
      <c r="H118" s="18" t="s">
        <v>33</v>
      </c>
      <c r="I118" s="8">
        <f>I111/I114</f>
        <v>0.74468085106383</v>
      </c>
      <c r="J118" s="8">
        <f>J111/J114</f>
        <v>0.789473684210526</v>
      </c>
      <c r="K118" s="8">
        <f>K111/K114</f>
        <v>0.636363636363636</v>
      </c>
      <c r="L118" s="8">
        <f>SUM(I118:K118)</f>
        <v>2.17051817163799</v>
      </c>
      <c r="M118" s="15">
        <f>L118/3</f>
        <v>0.723506057212664</v>
      </c>
    </row>
    <row r="119" spans="8:13">
      <c r="H119" s="18" t="s">
        <v>31</v>
      </c>
      <c r="I119" s="8">
        <f>I112/I114</f>
        <v>0.148936170212766</v>
      </c>
      <c r="J119" s="8">
        <f>J112/J114</f>
        <v>0.157894736842105</v>
      </c>
      <c r="K119" s="8">
        <f>K112/K114</f>
        <v>0.272727272727273</v>
      </c>
      <c r="L119" s="8">
        <f>SUM(I119:K119)</f>
        <v>0.579558179782144</v>
      </c>
      <c r="M119" s="15">
        <f>L119/3</f>
        <v>0.193186059927381</v>
      </c>
    </row>
    <row r="120" spans="8:13">
      <c r="H120" s="18" t="s">
        <v>32</v>
      </c>
      <c r="I120" s="8">
        <f>I113/I114</f>
        <v>0.106382978723404</v>
      </c>
      <c r="J120" s="8">
        <f>J113/J114</f>
        <v>0.0526315789473684</v>
      </c>
      <c r="K120" s="8">
        <f>K113/K114</f>
        <v>0.0909090909090909</v>
      </c>
      <c r="L120" s="8">
        <f>SUM(I120:K120)</f>
        <v>0.249923648579864</v>
      </c>
      <c r="M120" s="15">
        <f>L120/3</f>
        <v>0.0833078828599545</v>
      </c>
    </row>
    <row r="123" spans="9:15">
      <c r="I123" s="21">
        <v>1</v>
      </c>
      <c r="J123" s="22">
        <v>5</v>
      </c>
      <c r="K123" s="23">
        <v>7</v>
      </c>
      <c r="L123" s="13"/>
      <c r="M123" s="14">
        <f>M118</f>
        <v>0.723506057212664</v>
      </c>
      <c r="N123" s="13"/>
      <c r="O123" s="14">
        <f>(I123*$M$123)+(J123*$M$124)+(K123*$M$125)</f>
        <v>2.27259153686925</v>
      </c>
    </row>
    <row r="124" spans="9:15">
      <c r="I124" s="21">
        <v>0.2</v>
      </c>
      <c r="J124" s="22">
        <v>1</v>
      </c>
      <c r="K124" s="23">
        <v>3</v>
      </c>
      <c r="L124" s="13" t="s">
        <v>16</v>
      </c>
      <c r="M124" s="14">
        <f>M119</f>
        <v>0.193186059927381</v>
      </c>
      <c r="N124" s="13" t="s">
        <v>17</v>
      </c>
      <c r="O124" s="14">
        <f>(I124*$M$123)+(J124*$M$124)+(K124*$M$125)</f>
        <v>0.587810919949778</v>
      </c>
    </row>
    <row r="125" spans="9:15">
      <c r="I125" s="21">
        <f>K125/K123</f>
        <v>0.142857142857143</v>
      </c>
      <c r="J125" s="22">
        <f>K125/K124</f>
        <v>0.333333333333333</v>
      </c>
      <c r="K125" s="23">
        <v>1</v>
      </c>
      <c r="L125" s="13"/>
      <c r="M125" s="14">
        <f>M120</f>
        <v>0.0833078828599545</v>
      </c>
      <c r="N125" s="13"/>
      <c r="O125" s="14">
        <f>(I125*$M$123)+(J125*$M$124)+(K125*$M$125)</f>
        <v>0.251061244342319</v>
      </c>
    </row>
    <row r="129" spans="8:9">
      <c r="H129" s="20" t="s">
        <v>33</v>
      </c>
      <c r="I129" s="8">
        <f>O123/M118</f>
        <v>3.14108156277848</v>
      </c>
    </row>
    <row r="130" spans="8:9">
      <c r="H130" s="20" t="s">
        <v>31</v>
      </c>
      <c r="I130" s="8">
        <f>O124/M119</f>
        <v>3.04271912875461</v>
      </c>
    </row>
    <row r="131" spans="8:9">
      <c r="H131" s="20" t="s">
        <v>32</v>
      </c>
      <c r="I131" s="8">
        <f>O125/M120</f>
        <v>3.01365531956163</v>
      </c>
    </row>
    <row r="134" spans="8:9">
      <c r="H134" s="20" t="s">
        <v>21</v>
      </c>
      <c r="I134" s="8">
        <f>SUM(I129:I131)/3</f>
        <v>3.06581867036491</v>
      </c>
    </row>
    <row r="138" spans="8:9">
      <c r="H138" s="20" t="s">
        <v>24</v>
      </c>
      <c r="I138" s="8">
        <f>(I134-3)/(3-1)</f>
        <v>0.0329093351824543</v>
      </c>
    </row>
    <row r="142" spans="8:11">
      <c r="H142" s="20" t="s">
        <v>28</v>
      </c>
      <c r="I142" s="8">
        <f>I138/0.58</f>
        <v>0.0567402330731971</v>
      </c>
      <c r="K142" t="s">
        <v>36</v>
      </c>
    </row>
    <row r="145" spans="1:12">
      <c r="A145" s="1" t="s">
        <v>37</v>
      </c>
      <c r="H145" s="24"/>
      <c r="I145" s="24" t="s">
        <v>5</v>
      </c>
      <c r="J145" s="24" t="s">
        <v>6</v>
      </c>
      <c r="K145" s="24" t="s">
        <v>7</v>
      </c>
      <c r="L145" s="24" t="s">
        <v>38</v>
      </c>
    </row>
    <row r="146" spans="1:12">
      <c r="A146" s="25" t="s">
        <v>38</v>
      </c>
      <c r="H146" s="26" t="s">
        <v>39</v>
      </c>
      <c r="I146" s="8">
        <f>M12</f>
        <v>0.292328042328042</v>
      </c>
      <c r="J146" s="8">
        <f>M13</f>
        <v>0.626984126984127</v>
      </c>
      <c r="K146" s="8">
        <f>M14</f>
        <v>0.0806878306878308</v>
      </c>
      <c r="L146" s="8"/>
    </row>
    <row r="147" spans="8:12">
      <c r="H147" s="26" t="s">
        <v>33</v>
      </c>
      <c r="I147" s="8">
        <f>M47</f>
        <v>0.723506057212664</v>
      </c>
      <c r="J147" s="8">
        <f>M82</f>
        <v>0.748164413641666</v>
      </c>
      <c r="K147" s="8">
        <f>M118</f>
        <v>0.723506057212664</v>
      </c>
      <c r="L147" s="15">
        <f>($I$146*I147)+($J$146*J147)+($K$146*K147)</f>
        <v>0.738966455291165</v>
      </c>
    </row>
    <row r="148" spans="8:12">
      <c r="H148" s="26" t="s">
        <v>31</v>
      </c>
      <c r="I148" s="8">
        <f>M48</f>
        <v>0.193186059927381</v>
      </c>
      <c r="J148" s="8">
        <f>M83</f>
        <v>0.180402113497564</v>
      </c>
      <c r="K148" s="8">
        <f>M119</f>
        <v>0.193186059927381</v>
      </c>
      <c r="L148" s="15">
        <f>($I$146*I148)+($J$146*J148)+($K$146*K148)</f>
        <v>0.18517072843567</v>
      </c>
    </row>
    <row r="149" spans="8:12">
      <c r="H149" s="26" t="s">
        <v>32</v>
      </c>
      <c r="I149" s="8">
        <f>M49</f>
        <v>0.0833078828599545</v>
      </c>
      <c r="J149" s="8">
        <f>M84</f>
        <v>0.0714334728607699</v>
      </c>
      <c r="K149" s="8">
        <f>M120</f>
        <v>0.0833078828599545</v>
      </c>
      <c r="L149" s="15">
        <f>($I$146*I149)+($J$146*J149)+($K$146*K149)</f>
        <v>0.0758628162731642</v>
      </c>
    </row>
    <row r="153" spans="1:1">
      <c r="A153" s="1" t="s">
        <v>40</v>
      </c>
    </row>
    <row r="154" spans="1:1">
      <c r="A154" s="25" t="s">
        <v>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alkana</dc:creator>
  <cp:lastModifiedBy>alkana</cp:lastModifiedBy>
  <dcterms:created xsi:type="dcterms:W3CDTF">2019-09-10T02:11:00Z</dcterms:created>
  <dcterms:modified xsi:type="dcterms:W3CDTF">2019-09-16T14:24:54Z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