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<sst xmlns="http://schemas.openxmlformats.org/spreadsheetml/2006/main" count="129" uniqueCount="30">
  <si>
    <t>AHP</t>
  </si>
  <si>
    <t>c1</t>
  </si>
  <si>
    <t>Benefit</t>
  </si>
  <si>
    <t>c2</t>
  </si>
  <si>
    <t>c3</t>
  </si>
  <si>
    <t>c4</t>
  </si>
  <si>
    <t>Cost</t>
  </si>
  <si>
    <t>total</t>
  </si>
  <si>
    <t>rata-rata</t>
  </si>
  <si>
    <t>MOORA</t>
  </si>
  <si>
    <t>Direktur</t>
  </si>
  <si>
    <t>Wakil Direktur</t>
  </si>
  <si>
    <t>Bidang Personalia</t>
  </si>
  <si>
    <t>a1</t>
  </si>
  <si>
    <t>a2</t>
  </si>
  <si>
    <t>a3</t>
  </si>
  <si>
    <t>akar pangkat total</t>
  </si>
  <si>
    <t>Normalisasi</t>
  </si>
  <si>
    <t>pembobotan</t>
  </si>
  <si>
    <t>Max, Min</t>
  </si>
  <si>
    <t>Max</t>
  </si>
  <si>
    <t>Min</t>
  </si>
  <si>
    <t>Max-Min</t>
  </si>
  <si>
    <t>Ranking</t>
  </si>
  <si>
    <t>Perankingan BOORDA</t>
  </si>
  <si>
    <t>peringkat 1</t>
  </si>
  <si>
    <t>peringkat 2</t>
  </si>
  <si>
    <t>peringkat 3</t>
  </si>
  <si>
    <t>Pembobotan</t>
  </si>
  <si>
    <t>bobot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</si>
</sst>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0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22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  <xf numFmtId="0" fontId="1" fillId="0" borderId="2" xfId="0" applyFont="1" applyBorder="1"/>
    <xf numFmtId="0" fontId="0" fillId="0" borderId="2" xfId="0" applyNumberFormat="1" applyBorder="1"/>
    <xf numFmtId="0" fontId="1" fillId="0" borderId="3" xfId="0" applyFont="1" applyBorder="1"/>
    <xf numFmtId="0" fontId="0" fillId="0" borderId="3" xfId="0" applyFont="1" applyFill="1" applyBorder="1" applyAlignment="1"/>
    <xf numFmtId="0" fontId="1" fillId="0" borderId="1" xfId="0" applyFont="1" applyBorder="1"/>
    <xf numFmtId="176" fontId="0" fillId="0" borderId="1" xfId="0" applyNumberFormat="1" applyFont="1" applyFill="1" applyBorder="1" applyAlignment="1"/>
    <xf numFmtId="176" fontId="0" fillId="0" borderId="0" xfId="0" applyNumberFormat="1"/>
    <xf numFmtId="176" fontId="0" fillId="0" borderId="1" xfId="0" applyNumberFormat="1" applyBorder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1" fillId="0" borderId="4" xfId="0" applyFont="1" applyBorder="1"/>
    <xf numFmtId="0" fontId="1" fillId="0" borderId="5" xfId="0" applyFont="1" applyBorder="1"/>
    <xf numFmtId="176" fontId="0" fillId="0" borderId="4" xfId="0" applyNumberFormat="1" applyFont="1" applyFill="1" applyBorder="1" applyAlignment="1"/>
    <xf numFmtId="176" fontId="1" fillId="0" borderId="5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topLeftCell="A27" workbookViewId="0">
      <selection activeCell="A45" sqref="A45"/>
    </sheetView>
  </sheetViews>
  <sheetFormatPr defaultColWidth="9" defaultRowHeight="15"/>
  <cols>
    <col min="2" max="5" width="12.8571428571429"/>
    <col min="8" max="12" width="12.8571428571429"/>
    <col min="14" max="17" width="12.8571428571429"/>
  </cols>
  <sheetData>
    <row r="1" spans="1:1">
      <c r="A1" s="1" t="s">
        <v>0</v>
      </c>
    </row>
    <row r="2" spans="2:11">
      <c r="B2" s="2" t="s">
        <v>1</v>
      </c>
      <c r="C2" s="2" t="s">
        <v>2</v>
      </c>
      <c r="G2" s="2"/>
      <c r="H2" s="3" t="s">
        <v>1</v>
      </c>
      <c r="I2" s="3" t="s">
        <v>3</v>
      </c>
      <c r="J2" s="3" t="s">
        <v>4</v>
      </c>
      <c r="K2" s="3" t="s">
        <v>5</v>
      </c>
    </row>
    <row r="3" spans="2:11">
      <c r="B3" s="2" t="s">
        <v>3</v>
      </c>
      <c r="C3" s="2" t="s">
        <v>6</v>
      </c>
      <c r="G3" s="3" t="s">
        <v>1</v>
      </c>
      <c r="H3" s="4">
        <v>1</v>
      </c>
      <c r="I3" s="4">
        <v>2</v>
      </c>
      <c r="J3" s="4">
        <v>5</v>
      </c>
      <c r="K3" s="4">
        <v>4</v>
      </c>
    </row>
    <row r="4" spans="2:11">
      <c r="B4" s="2" t="s">
        <v>4</v>
      </c>
      <c r="C4" s="2" t="s">
        <v>2</v>
      </c>
      <c r="G4" s="3" t="s">
        <v>3</v>
      </c>
      <c r="H4" s="4">
        <f>1/2</f>
        <v>0.5</v>
      </c>
      <c r="I4" s="4">
        <v>1</v>
      </c>
      <c r="J4" s="4">
        <v>3</v>
      </c>
      <c r="K4" s="4">
        <v>4</v>
      </c>
    </row>
    <row r="5" spans="2:11">
      <c r="B5" s="2" t="s">
        <v>5</v>
      </c>
      <c r="C5" s="2" t="s">
        <v>2</v>
      </c>
      <c r="G5" s="3" t="s">
        <v>4</v>
      </c>
      <c r="H5" s="4">
        <f>1/5</f>
        <v>0.2</v>
      </c>
      <c r="I5" s="4">
        <f>1/3</f>
        <v>0.333333333333333</v>
      </c>
      <c r="J5" s="4">
        <v>1</v>
      </c>
      <c r="K5" s="4">
        <v>3</v>
      </c>
    </row>
    <row r="6" ht="15.75" spans="7:11">
      <c r="G6" s="5" t="s">
        <v>5</v>
      </c>
      <c r="H6" s="6">
        <f>1/4</f>
        <v>0.25</v>
      </c>
      <c r="I6" s="6">
        <f>1/4</f>
        <v>0.25</v>
      </c>
      <c r="J6" s="6">
        <f>1/3</f>
        <v>0.333333333333333</v>
      </c>
      <c r="K6" s="6">
        <v>1</v>
      </c>
    </row>
    <row r="7" ht="15.75" spans="7:11">
      <c r="G7" s="7" t="s">
        <v>7</v>
      </c>
      <c r="H7" s="8">
        <f t="shared" ref="H7:K7" si="0">SUM(H3:H6)</f>
        <v>1.95</v>
      </c>
      <c r="I7" s="8">
        <f t="shared" si="0"/>
        <v>3.58333333333333</v>
      </c>
      <c r="J7" s="8">
        <f t="shared" si="0"/>
        <v>9.33333333333333</v>
      </c>
      <c r="K7" s="8">
        <f t="shared" si="0"/>
        <v>12</v>
      </c>
    </row>
    <row r="10" spans="7:12">
      <c r="G10" s="9"/>
      <c r="H10" s="3" t="s">
        <v>1</v>
      </c>
      <c r="I10" s="3" t="s">
        <v>3</v>
      </c>
      <c r="J10" s="3" t="s">
        <v>4</v>
      </c>
      <c r="K10" s="15" t="s">
        <v>5</v>
      </c>
      <c r="L10" s="16" t="s">
        <v>8</v>
      </c>
    </row>
    <row r="11" spans="7:12">
      <c r="G11" s="3" t="s">
        <v>1</v>
      </c>
      <c r="H11" s="10">
        <f>H3/H$7</f>
        <v>0.512820512820513</v>
      </c>
      <c r="I11" s="10">
        <f>I3/I$7</f>
        <v>0.558139534883721</v>
      </c>
      <c r="J11" s="10">
        <f>J3/J$7</f>
        <v>0.535714285714286</v>
      </c>
      <c r="K11" s="17">
        <f>K3/K$7</f>
        <v>0.333333333333333</v>
      </c>
      <c r="L11" s="18">
        <f>AVERAGE(H11:K11)</f>
        <v>0.485001916687963</v>
      </c>
    </row>
    <row r="12" spans="7:12">
      <c r="G12" s="3" t="s">
        <v>3</v>
      </c>
      <c r="H12" s="10">
        <f>H4/H$7</f>
        <v>0.256410256410256</v>
      </c>
      <c r="I12" s="10">
        <f>I4/I$7</f>
        <v>0.27906976744186</v>
      </c>
      <c r="J12" s="10">
        <f>J4/J$7</f>
        <v>0.321428571428571</v>
      </c>
      <c r="K12" s="17">
        <f>K4/K$7</f>
        <v>0.333333333333333</v>
      </c>
      <c r="L12" s="18">
        <f>AVERAGE(H12:K12)</f>
        <v>0.297560482153505</v>
      </c>
    </row>
    <row r="13" spans="7:12">
      <c r="G13" s="3" t="s">
        <v>4</v>
      </c>
      <c r="H13" s="10">
        <f>H5/H$7</f>
        <v>0.102564102564103</v>
      </c>
      <c r="I13" s="10">
        <f>I5/I$7</f>
        <v>0.0930232558139535</v>
      </c>
      <c r="J13" s="10">
        <f>J5/J$7</f>
        <v>0.107142857142857</v>
      </c>
      <c r="K13" s="17">
        <f>K5/K$7</f>
        <v>0.25</v>
      </c>
      <c r="L13" s="18">
        <f>AVERAGE(H13:K13)</f>
        <v>0.138182553880228</v>
      </c>
    </row>
    <row r="14" spans="7:12">
      <c r="G14" s="3" t="s">
        <v>5</v>
      </c>
      <c r="H14" s="10">
        <f>H6/H$7</f>
        <v>0.128205128205128</v>
      </c>
      <c r="I14" s="10">
        <f>I6/I$7</f>
        <v>0.0697674418604651</v>
      </c>
      <c r="J14" s="10">
        <f>J6/J$7</f>
        <v>0.0357142857142857</v>
      </c>
      <c r="K14" s="17">
        <f>K6/K$7</f>
        <v>0.0833333333333333</v>
      </c>
      <c r="L14" s="18">
        <f>AVERAGE(H14:K14)</f>
        <v>0.0792550472783031</v>
      </c>
    </row>
    <row r="17" spans="1:1">
      <c r="A17" s="1" t="s">
        <v>9</v>
      </c>
    </row>
    <row r="18" spans="1:13">
      <c r="A18" t="s">
        <v>10</v>
      </c>
      <c r="G18" t="s">
        <v>11</v>
      </c>
      <c r="M18" t="s">
        <v>12</v>
      </c>
    </row>
    <row r="19" spans="1:17">
      <c r="A19" s="2"/>
      <c r="B19" s="2" t="s">
        <v>1</v>
      </c>
      <c r="C19" s="2" t="s">
        <v>3</v>
      </c>
      <c r="D19" s="2" t="s">
        <v>4</v>
      </c>
      <c r="E19" s="2" t="s">
        <v>5</v>
      </c>
      <c r="G19" s="2"/>
      <c r="H19" s="3" t="s">
        <v>1</v>
      </c>
      <c r="I19" s="3" t="s">
        <v>3</v>
      </c>
      <c r="J19" s="3" t="s">
        <v>4</v>
      </c>
      <c r="K19" s="3" t="s">
        <v>5</v>
      </c>
      <c r="M19" s="2"/>
      <c r="N19" s="3" t="s">
        <v>1</v>
      </c>
      <c r="O19" s="3" t="s">
        <v>3</v>
      </c>
      <c r="P19" s="3" t="s">
        <v>4</v>
      </c>
      <c r="Q19" s="3" t="s">
        <v>5</v>
      </c>
    </row>
    <row r="20" spans="1:17">
      <c r="A20" s="2" t="s">
        <v>13</v>
      </c>
      <c r="B20" s="2">
        <v>85</v>
      </c>
      <c r="C20" s="2">
        <v>76</v>
      </c>
      <c r="D20" s="2">
        <v>80</v>
      </c>
      <c r="E20" s="2">
        <v>83</v>
      </c>
      <c r="G20" s="3" t="s">
        <v>13</v>
      </c>
      <c r="H20" s="2">
        <v>81</v>
      </c>
      <c r="I20" s="2">
        <v>83</v>
      </c>
      <c r="J20" s="2">
        <v>86</v>
      </c>
      <c r="K20" s="2">
        <v>77</v>
      </c>
      <c r="M20" s="3" t="s">
        <v>13</v>
      </c>
      <c r="N20" s="2">
        <v>75</v>
      </c>
      <c r="O20" s="2">
        <v>87</v>
      </c>
      <c r="P20" s="2">
        <v>81</v>
      </c>
      <c r="Q20" s="2">
        <v>85</v>
      </c>
    </row>
    <row r="21" spans="1:17">
      <c r="A21" s="2" t="s">
        <v>14</v>
      </c>
      <c r="B21" s="2">
        <v>70</v>
      </c>
      <c r="C21" s="2">
        <v>79</v>
      </c>
      <c r="D21" s="2">
        <v>86</v>
      </c>
      <c r="E21" s="2">
        <v>68</v>
      </c>
      <c r="G21" s="3" t="s">
        <v>14</v>
      </c>
      <c r="H21" s="2">
        <v>76</v>
      </c>
      <c r="I21" s="2">
        <v>78</v>
      </c>
      <c r="J21" s="2">
        <v>79</v>
      </c>
      <c r="K21" s="2">
        <v>83</v>
      </c>
      <c r="M21" s="3" t="s">
        <v>14</v>
      </c>
      <c r="N21" s="2">
        <v>65</v>
      </c>
      <c r="O21" s="2">
        <v>65</v>
      </c>
      <c r="P21" s="2">
        <v>70</v>
      </c>
      <c r="Q21" s="2">
        <v>79</v>
      </c>
    </row>
    <row r="22" spans="1:17">
      <c r="A22" s="2" t="s">
        <v>15</v>
      </c>
      <c r="B22" s="2">
        <v>87</v>
      </c>
      <c r="C22" s="2">
        <v>89</v>
      </c>
      <c r="D22" s="2">
        <v>68</v>
      </c>
      <c r="E22" s="2">
        <v>90</v>
      </c>
      <c r="G22" s="3" t="s">
        <v>15</v>
      </c>
      <c r="H22" s="2">
        <v>82</v>
      </c>
      <c r="I22" s="2">
        <v>80</v>
      </c>
      <c r="J22" s="2">
        <v>60</v>
      </c>
      <c r="K22" s="2">
        <v>85</v>
      </c>
      <c r="M22" s="3" t="s">
        <v>15</v>
      </c>
      <c r="N22" s="2">
        <v>85</v>
      </c>
      <c r="O22" s="2">
        <v>79</v>
      </c>
      <c r="P22" s="2">
        <v>76</v>
      </c>
      <c r="Q22" s="2">
        <v>82</v>
      </c>
    </row>
    <row r="23" spans="1:17">
      <c r="A23" s="2" t="s">
        <v>16</v>
      </c>
      <c r="B23" s="10">
        <f>SQRT(POWER(B20,2)+POWER(B21,2)+POWER(B22,2))</f>
        <v>140.335312733467</v>
      </c>
      <c r="C23" s="10">
        <f>SQRT(POWER(C20,2)+POWER(C21,2)+POWER(C22,2))</f>
        <v>141.201982988908</v>
      </c>
      <c r="D23" s="10">
        <f>SQRT(POWER(D20,2)+POWER(D21,2)+POWER(D22,2))</f>
        <v>135.720300618588</v>
      </c>
      <c r="E23" s="10">
        <f>SQRT(POWER(E20,2)+POWER(E21,2)+POWER(E22,2))</f>
        <v>140.046420875365</v>
      </c>
      <c r="F23" s="11"/>
      <c r="G23" s="12"/>
      <c r="H23" s="10">
        <f>SQRT(POWER(H20,2)+POWER(H21,2)+POWER(H22,2))</f>
        <v>138.061580463212</v>
      </c>
      <c r="I23" s="10">
        <f>SQRT(POWER(I20,2)+POWER(I21,2)+POWER(I22,2))</f>
        <v>139.186924673261</v>
      </c>
      <c r="J23" s="10">
        <f>SQRT(POWER(J20,2)+POWER(J21,2)+POWER(J22,2))</f>
        <v>131.289755883694</v>
      </c>
      <c r="K23" s="10">
        <f>SQRT(POWER(K20,2)+POWER(K21,2)+POWER(K22,2))</f>
        <v>141.573302567963</v>
      </c>
      <c r="L23" s="11"/>
      <c r="M23" s="12"/>
      <c r="N23" s="10">
        <f>SQRT(POWER(N20,2)+POWER(N21,2)+POWER(N22,2))</f>
        <v>130.67134345372</v>
      </c>
      <c r="O23" s="10">
        <f>SQRT(POWER(O20,2)+POWER(O21,2)+POWER(O22,2))</f>
        <v>134.294452603226</v>
      </c>
      <c r="P23" s="10">
        <f>SQRT(POWER(P20,2)+POWER(P21,2)+POWER(P22,2))</f>
        <v>131.289755883694</v>
      </c>
      <c r="Q23" s="10">
        <f>SQRT(POWER(Q20,2)+POWER(Q21,2)+POWER(Q22,2))</f>
        <v>142.091519803259</v>
      </c>
    </row>
    <row r="24" spans="1:1">
      <c r="A24" s="1" t="s">
        <v>17</v>
      </c>
    </row>
    <row r="25" spans="1:17">
      <c r="A25" s="2"/>
      <c r="B25" s="2" t="s">
        <v>1</v>
      </c>
      <c r="C25" s="2" t="s">
        <v>3</v>
      </c>
      <c r="D25" s="2" t="s">
        <v>4</v>
      </c>
      <c r="E25" s="2" t="s">
        <v>5</v>
      </c>
      <c r="G25" s="2"/>
      <c r="H25" s="2" t="s">
        <v>1</v>
      </c>
      <c r="I25" s="2" t="s">
        <v>3</v>
      </c>
      <c r="J25" s="2" t="s">
        <v>4</v>
      </c>
      <c r="K25" s="2" t="s">
        <v>5</v>
      </c>
      <c r="M25" s="2"/>
      <c r="N25" s="2" t="s">
        <v>1</v>
      </c>
      <c r="O25" s="2" t="s">
        <v>3</v>
      </c>
      <c r="P25" s="2" t="s">
        <v>4</v>
      </c>
      <c r="Q25" s="2" t="s">
        <v>5</v>
      </c>
    </row>
    <row r="26" spans="1:17">
      <c r="A26" s="2" t="s">
        <v>13</v>
      </c>
      <c r="B26" s="10">
        <f>B20/B$23</f>
        <v>0.605692169307642</v>
      </c>
      <c r="C26" s="10">
        <f t="shared" ref="C26:C28" si="1">C20/C$23</f>
        <v>0.538236067166067</v>
      </c>
      <c r="D26" s="10">
        <f t="shared" ref="D26:D28" si="2">D20/D$23</f>
        <v>0.589447559689852</v>
      </c>
      <c r="E26" s="10">
        <f t="shared" ref="E26:E28" si="3">E20/E$23</f>
        <v>0.592660629819779</v>
      </c>
      <c r="G26" s="2" t="s">
        <v>13</v>
      </c>
      <c r="H26" s="10">
        <f>H20/H$23</f>
        <v>0.586694717880499</v>
      </c>
      <c r="I26" s="10">
        <f>I20/I$23</f>
        <v>0.596320381349334</v>
      </c>
      <c r="J26" s="10">
        <f>J20/J$23</f>
        <v>0.655039682427203</v>
      </c>
      <c r="K26" s="10">
        <f>K20/K$23</f>
        <v>0.543887855996266</v>
      </c>
      <c r="M26" s="2" t="s">
        <v>13</v>
      </c>
      <c r="N26" s="10">
        <f>N20/N$23</f>
        <v>0.573959048845036</v>
      </c>
      <c r="O26" s="10">
        <f>O20/O$23</f>
        <v>0.647830184445834</v>
      </c>
      <c r="P26" s="10">
        <f>P20/P$23</f>
        <v>0.616955979960505</v>
      </c>
      <c r="Q26" s="10">
        <f>Q20/Q$23</f>
        <v>0.598206002143489</v>
      </c>
    </row>
    <row r="27" spans="1:17">
      <c r="A27" s="2" t="s">
        <v>14</v>
      </c>
      <c r="B27" s="10">
        <f>B21/B$23</f>
        <v>0.498805315900411</v>
      </c>
      <c r="C27" s="10">
        <f>C21/C$23</f>
        <v>0.559482227712096</v>
      </c>
      <c r="D27" s="10">
        <f>D21/D$23</f>
        <v>0.633656126666591</v>
      </c>
      <c r="E27" s="10">
        <f>E21/E$23</f>
        <v>0.485553287081265</v>
      </c>
      <c r="G27" s="2" t="s">
        <v>14</v>
      </c>
      <c r="H27" s="10">
        <f>H21/H$23</f>
        <v>0.550478994554542</v>
      </c>
      <c r="I27" s="10">
        <f>I21/I$23</f>
        <v>0.560397466810218</v>
      </c>
      <c r="J27" s="10">
        <f>J21/J$23</f>
        <v>0.601722498973826</v>
      </c>
      <c r="K27" s="10">
        <f>K21/K$23</f>
        <v>0.586268727892079</v>
      </c>
      <c r="M27" s="2" t="s">
        <v>14</v>
      </c>
      <c r="N27" s="10">
        <f>N21/N$23</f>
        <v>0.497431175665698</v>
      </c>
      <c r="O27" s="10">
        <f>O21/O$23</f>
        <v>0.484011057344589</v>
      </c>
      <c r="P27" s="10">
        <f>P21/P$23</f>
        <v>0.53317183453377</v>
      </c>
      <c r="Q27" s="10">
        <f>Q21/Q$23</f>
        <v>0.55597969610983</v>
      </c>
    </row>
    <row r="28" spans="1:17">
      <c r="A28" s="2" t="s">
        <v>15</v>
      </c>
      <c r="B28" s="10">
        <f>B22/B$23</f>
        <v>0.619943749761939</v>
      </c>
      <c r="C28" s="10">
        <f>C22/C$23</f>
        <v>0.630302762865526</v>
      </c>
      <c r="D28" s="10">
        <f>D22/D$23</f>
        <v>0.501030425736374</v>
      </c>
      <c r="E28" s="10">
        <f>E22/E$23</f>
        <v>0.642644056431086</v>
      </c>
      <c r="G28" s="2" t="s">
        <v>15</v>
      </c>
      <c r="H28" s="10">
        <f>H22/H$23</f>
        <v>0.59393786254569</v>
      </c>
      <c r="I28" s="10">
        <f>I22/I$23</f>
        <v>0.574766632625864</v>
      </c>
      <c r="J28" s="10">
        <f>J22/J$23</f>
        <v>0.457004429600374</v>
      </c>
      <c r="K28" s="10">
        <f>K22/K$23</f>
        <v>0.600395685190683</v>
      </c>
      <c r="M28" s="2" t="s">
        <v>15</v>
      </c>
      <c r="N28" s="10">
        <f>N22/N$23</f>
        <v>0.650486922024374</v>
      </c>
      <c r="O28" s="10">
        <f>O22/O$23</f>
        <v>0.588259592772654</v>
      </c>
      <c r="P28" s="10">
        <f>P22/P$23</f>
        <v>0.578872277493807</v>
      </c>
      <c r="Q28" s="10">
        <f>Q22/Q$23</f>
        <v>0.577092849126659</v>
      </c>
    </row>
    <row r="30" spans="1:1">
      <c r="A30" s="1" t="s">
        <v>18</v>
      </c>
    </row>
    <row r="31" spans="1:17">
      <c r="A31" s="2"/>
      <c r="B31" s="2" t="s">
        <v>1</v>
      </c>
      <c r="C31" s="2" t="s">
        <v>3</v>
      </c>
      <c r="D31" s="2" t="s">
        <v>4</v>
      </c>
      <c r="E31" s="2" t="s">
        <v>5</v>
      </c>
      <c r="G31" s="2"/>
      <c r="H31" s="2" t="s">
        <v>1</v>
      </c>
      <c r="I31" s="2" t="s">
        <v>3</v>
      </c>
      <c r="J31" s="2" t="s">
        <v>4</v>
      </c>
      <c r="K31" s="2" t="s">
        <v>5</v>
      </c>
      <c r="M31" s="2"/>
      <c r="N31" s="2" t="s">
        <v>1</v>
      </c>
      <c r="O31" s="2" t="s">
        <v>3</v>
      </c>
      <c r="P31" s="2" t="s">
        <v>4</v>
      </c>
      <c r="Q31" s="2" t="s">
        <v>5</v>
      </c>
    </row>
    <row r="32" spans="1:17">
      <c r="A32" s="2" t="s">
        <v>13</v>
      </c>
      <c r="B32" s="10">
        <f>B26*$L$11</f>
        <v>0.293761863037097</v>
      </c>
      <c r="C32" s="10">
        <f>C26*$L$12</f>
        <v>0.160157783658341</v>
      </c>
      <c r="D32" s="10">
        <f>D26*$L$13</f>
        <v>0.081451369176412</v>
      </c>
      <c r="E32" s="10">
        <f>E26*$L$14</f>
        <v>0.0469713462363555</v>
      </c>
      <c r="G32" s="2" t="s">
        <v>13</v>
      </c>
      <c r="H32" s="10">
        <f>H26*$L$11</f>
        <v>0.284548062682746</v>
      </c>
      <c r="I32" s="10">
        <f>I26*$L$12</f>
        <v>0.17744138019227</v>
      </c>
      <c r="J32" s="10">
        <f>J26*$L$13</f>
        <v>0.0905150562106846</v>
      </c>
      <c r="K32" s="10">
        <f>K26*$L$14</f>
        <v>0.0431058577410789</v>
      </c>
      <c r="M32" s="2" t="s">
        <v>13</v>
      </c>
      <c r="N32" s="10">
        <f t="shared" ref="N32:N34" si="4">N26*$L$11</f>
        <v>0.278371238790243</v>
      </c>
      <c r="O32" s="10">
        <f t="shared" ref="O32:O34" si="5">O26*$L$12</f>
        <v>0.192768662037297</v>
      </c>
      <c r="P32" s="10">
        <f>P26*$L$13</f>
        <v>0.0852525529426215</v>
      </c>
      <c r="Q32" s="10">
        <f>Q26*$L$14</f>
        <v>0.0474108449820469</v>
      </c>
    </row>
    <row r="33" spans="1:17">
      <c r="A33" s="2" t="s">
        <v>14</v>
      </c>
      <c r="B33" s="10">
        <f>B27*$L$11</f>
        <v>0.241921534265844</v>
      </c>
      <c r="C33" s="10">
        <f>C27*$L$12</f>
        <v>0.166479801434329</v>
      </c>
      <c r="D33" s="10">
        <f>D27*$L$13</f>
        <v>0.0875602218646429</v>
      </c>
      <c r="E33" s="10">
        <f>E27*$L$14</f>
        <v>0.0384825487237611</v>
      </c>
      <c r="G33" s="2" t="s">
        <v>14</v>
      </c>
      <c r="H33" s="10">
        <f>H27*$L$11</f>
        <v>0.266983367455416</v>
      </c>
      <c r="I33" s="10">
        <f>I27*$L$12</f>
        <v>0.166752140421651</v>
      </c>
      <c r="J33" s="10">
        <f>J27*$L$13</f>
        <v>0.0831475516353963</v>
      </c>
      <c r="K33" s="10">
        <f>K27*$L$14</f>
        <v>0.0464647557468773</v>
      </c>
      <c r="M33" s="2" t="s">
        <v>14</v>
      </c>
      <c r="N33" s="10">
        <f t="shared" si="4"/>
        <v>0.24125507361821</v>
      </c>
      <c r="O33" s="10">
        <f t="shared" si="5"/>
        <v>0.144022563591084</v>
      </c>
      <c r="P33" s="10">
        <f>P27*$L$13</f>
        <v>0.0736750457528828</v>
      </c>
      <c r="Q33" s="10">
        <f>Q27*$L$14</f>
        <v>0.0440641971009612</v>
      </c>
    </row>
    <row r="34" spans="1:17">
      <c r="A34" s="2" t="s">
        <v>15</v>
      </c>
      <c r="B34" s="10">
        <f>B28*$L$11</f>
        <v>0.300673906873264</v>
      </c>
      <c r="C34" s="10">
        <f>C28*$L$12</f>
        <v>0.187553194020952</v>
      </c>
      <c r="D34" s="10">
        <f>D28*$L$13</f>
        <v>0.0692336637999502</v>
      </c>
      <c r="E34" s="10">
        <f>E28*$L$14</f>
        <v>0.0509327850755662</v>
      </c>
      <c r="G34" s="2" t="s">
        <v>15</v>
      </c>
      <c r="H34" s="10">
        <f>H28*$L$11</f>
        <v>0.288061001728212</v>
      </c>
      <c r="I34" s="10">
        <f>I28*$L$12</f>
        <v>0.171027836329899</v>
      </c>
      <c r="J34" s="10">
        <f>J28*$L$13</f>
        <v>0.0631500392167567</v>
      </c>
      <c r="K34" s="10">
        <f>K28*$L$14</f>
        <v>0.0475843884154767</v>
      </c>
      <c r="M34" s="2" t="s">
        <v>15</v>
      </c>
      <c r="N34" s="10">
        <f t="shared" si="4"/>
        <v>0.315487403962275</v>
      </c>
      <c r="O34" s="10">
        <f t="shared" si="5"/>
        <v>0.175042808056856</v>
      </c>
      <c r="P34" s="10">
        <f>P28*$L$13</f>
        <v>0.0799900496745585</v>
      </c>
      <c r="Q34" s="10">
        <f>Q28*$L$14</f>
        <v>0.045737521041504</v>
      </c>
    </row>
    <row r="36" spans="1:1">
      <c r="A36" s="1" t="s">
        <v>19</v>
      </c>
    </row>
    <row r="37" spans="1:17">
      <c r="A37" s="2"/>
      <c r="B37" s="3" t="s">
        <v>20</v>
      </c>
      <c r="C37" s="3" t="s">
        <v>21</v>
      </c>
      <c r="D37" s="3" t="s">
        <v>22</v>
      </c>
      <c r="E37" s="3" t="s">
        <v>23</v>
      </c>
      <c r="G37" s="2"/>
      <c r="H37" s="3" t="s">
        <v>20</v>
      </c>
      <c r="I37" s="3" t="s">
        <v>21</v>
      </c>
      <c r="J37" s="3" t="s">
        <v>22</v>
      </c>
      <c r="K37" s="3" t="s">
        <v>23</v>
      </c>
      <c r="M37" s="2"/>
      <c r="N37" s="3" t="s">
        <v>20</v>
      </c>
      <c r="O37" s="3" t="s">
        <v>21</v>
      </c>
      <c r="P37" s="3" t="s">
        <v>22</v>
      </c>
      <c r="Q37" s="3" t="s">
        <v>23</v>
      </c>
    </row>
    <row r="38" spans="1:17">
      <c r="A38" s="3" t="s">
        <v>13</v>
      </c>
      <c r="B38" s="10">
        <f>SUM(B32,D32,E32)</f>
        <v>0.422184578449864</v>
      </c>
      <c r="C38" s="10">
        <f>C32</f>
        <v>0.160157783658341</v>
      </c>
      <c r="D38" s="10">
        <f t="shared" ref="D38:D40" si="6">B38-C38</f>
        <v>0.262026794791523</v>
      </c>
      <c r="E38" s="13">
        <f t="shared" ref="E38:E40" si="7">RANK(D38,$D$38:$D$40,0)</f>
        <v>1</v>
      </c>
      <c r="G38" s="3" t="s">
        <v>13</v>
      </c>
      <c r="H38" s="10">
        <f>SUM(H32,J32,K32)</f>
        <v>0.418168976634509</v>
      </c>
      <c r="I38" s="10">
        <f>I32</f>
        <v>0.17744138019227</v>
      </c>
      <c r="J38" s="10">
        <f>H38-I38</f>
        <v>0.240727596442239</v>
      </c>
      <c r="K38" s="13">
        <f t="shared" ref="K38:K40" si="8">RANK(J38,$J$38:$J$40,0)</f>
        <v>1</v>
      </c>
      <c r="M38" s="3" t="s">
        <v>13</v>
      </c>
      <c r="N38" s="10">
        <f>SUM(N32,P32,Q32)</f>
        <v>0.411034636714911</v>
      </c>
      <c r="O38" s="10">
        <f>O32</f>
        <v>0.192768662037297</v>
      </c>
      <c r="P38" s="10">
        <f>N38-O38</f>
        <v>0.218265974677614</v>
      </c>
      <c r="Q38" s="13">
        <f t="shared" ref="Q38:Q40" si="9">RANK(P38,$P$38:$P$40,0)</f>
        <v>2</v>
      </c>
    </row>
    <row r="39" spans="1:17">
      <c r="A39" s="3" t="s">
        <v>14</v>
      </c>
      <c r="B39" s="10">
        <f>SUM(B33,D33,E33)</f>
        <v>0.367964304854248</v>
      </c>
      <c r="C39" s="10">
        <f>C33</f>
        <v>0.166479801434329</v>
      </c>
      <c r="D39" s="10">
        <f t="shared" si="6"/>
        <v>0.20148450341992</v>
      </c>
      <c r="E39" s="13">
        <f t="shared" si="7"/>
        <v>3</v>
      </c>
      <c r="G39" s="3" t="s">
        <v>14</v>
      </c>
      <c r="H39" s="10">
        <f>SUM(H33,J33,K33)</f>
        <v>0.396595674837689</v>
      </c>
      <c r="I39" s="10">
        <f>I33</f>
        <v>0.166752140421651</v>
      </c>
      <c r="J39" s="10">
        <f>H39-I39</f>
        <v>0.229843534416038</v>
      </c>
      <c r="K39" s="13">
        <f t="shared" si="8"/>
        <v>2</v>
      </c>
      <c r="M39" s="3" t="s">
        <v>14</v>
      </c>
      <c r="N39" s="10">
        <f>SUM(N33,P33,Q33)</f>
        <v>0.358994316472054</v>
      </c>
      <c r="O39" s="10">
        <f>O33</f>
        <v>0.144022563591084</v>
      </c>
      <c r="P39" s="10">
        <f>N39-O39</f>
        <v>0.21497175288097</v>
      </c>
      <c r="Q39" s="13">
        <f t="shared" si="9"/>
        <v>3</v>
      </c>
    </row>
    <row r="40" spans="1:17">
      <c r="A40" s="3" t="s">
        <v>15</v>
      </c>
      <c r="B40" s="10">
        <f>SUM(B34,D34,E34)</f>
        <v>0.42084035574878</v>
      </c>
      <c r="C40" s="10">
        <f>C34</f>
        <v>0.187553194020952</v>
      </c>
      <c r="D40" s="10">
        <f t="shared" si="6"/>
        <v>0.233287161727828</v>
      </c>
      <c r="E40" s="13">
        <f t="shared" si="7"/>
        <v>2</v>
      </c>
      <c r="G40" s="3" t="s">
        <v>15</v>
      </c>
      <c r="H40" s="10">
        <f>SUM(H34,J34,K34)</f>
        <v>0.398795429360445</v>
      </c>
      <c r="I40" s="10">
        <f>I34</f>
        <v>0.171027836329899</v>
      </c>
      <c r="J40" s="10">
        <f>H40-I40</f>
        <v>0.227767593030546</v>
      </c>
      <c r="K40" s="13">
        <f t="shared" si="8"/>
        <v>3</v>
      </c>
      <c r="M40" s="3" t="s">
        <v>15</v>
      </c>
      <c r="N40" s="10">
        <f>SUM(N34,P34,Q34)</f>
        <v>0.441214974678337</v>
      </c>
      <c r="O40" s="10">
        <f>O34</f>
        <v>0.175042808056856</v>
      </c>
      <c r="P40" s="10">
        <f>N40-O40</f>
        <v>0.266172166621482</v>
      </c>
      <c r="Q40" s="13">
        <f t="shared" si="9"/>
        <v>1</v>
      </c>
    </row>
    <row r="43" spans="1:1">
      <c r="A43" t="s">
        <v>24</v>
      </c>
    </row>
    <row r="44" spans="2:6">
      <c r="B44" t="s">
        <v>25</v>
      </c>
      <c r="C44" t="s">
        <v>26</v>
      </c>
      <c r="D44" t="s">
        <v>27</v>
      </c>
      <c r="E44" t="s">
        <v>28</v>
      </c>
      <c r="F44" t="s">
        <v>23</v>
      </c>
    </row>
    <row r="45" spans="1:6">
      <c r="A45" t="s">
        <v>13</v>
      </c>
      <c r="B45">
        <v>2</v>
      </c>
      <c r="C45">
        <v>1</v>
      </c>
      <c r="D45">
        <v>0</v>
      </c>
      <c r="E45" s="14">
        <f t="shared" ref="E45:E47" si="10">B45*$B$48+C45*$C$48+D45*$D$48</f>
        <v>8</v>
      </c>
      <c r="F45" s="14">
        <f t="shared" ref="F45:F47" si="11">RANK(E45,$E$45:$E$47,0)</f>
        <v>1</v>
      </c>
    </row>
    <row r="46" spans="1:6">
      <c r="A46" t="s">
        <v>14</v>
      </c>
      <c r="B46">
        <v>0</v>
      </c>
      <c r="C46">
        <v>1</v>
      </c>
      <c r="D46">
        <v>2</v>
      </c>
      <c r="E46" s="14">
        <f>B46*$B$48+C46*$C$48+D46*$D$48</f>
        <v>4</v>
      </c>
      <c r="F46" s="14">
        <f t="shared" si="11"/>
        <v>3</v>
      </c>
    </row>
    <row r="47" spans="1:6">
      <c r="A47" t="s">
        <v>15</v>
      </c>
      <c r="B47">
        <v>1</v>
      </c>
      <c r="C47">
        <v>1</v>
      </c>
      <c r="D47">
        <v>1</v>
      </c>
      <c r="E47" s="14">
        <f>B47*$B$48+C47*$C$48+D47*$D$48</f>
        <v>6</v>
      </c>
      <c r="F47" s="14">
        <f t="shared" si="11"/>
        <v>2</v>
      </c>
    </row>
    <row r="48" spans="1:4">
      <c r="A48" t="s">
        <v>29</v>
      </c>
      <c r="B48">
        <v>3</v>
      </c>
      <c r="C48">
        <v>2</v>
      </c>
      <c r="D48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alkana</cp:lastModifiedBy>
  <dcterms:created xsi:type="dcterms:W3CDTF">2019-12-03T01:20:03Z</dcterms:created>
  <dcterms:modified xsi:type="dcterms:W3CDTF">2019-12-03T02:57:09Z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