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1"/>
  </bookViews>
  <sheets>
    <sheet name="Jobsheet_No1" sheetId="2" r:id="rId1"/>
    <sheet name="Jobsheet_No2" sheetId="3" r:id="rId2"/>
    <sheet name="ContohSoal" sheetId="1" r:id="rId3"/>
  </sheets>
  <calcPr calcId="144525"/>
</workbook>
</file>

<file path=xl/sharedStrings.xml><?xml version="1.0" encoding="utf-8"?>
<sst xmlns="http://schemas.openxmlformats.org/spreadsheetml/2006/main" count="283" uniqueCount="108">
  <si>
    <t>JOBSHEET MOORA No. 1</t>
  </si>
  <si>
    <t>STEP 1</t>
  </si>
  <si>
    <t>Matrix</t>
  </si>
  <si>
    <t>C1</t>
  </si>
  <si>
    <t>C2</t>
  </si>
  <si>
    <t>C3</t>
  </si>
  <si>
    <t>C4</t>
  </si>
  <si>
    <t>C5</t>
  </si>
  <si>
    <t>A1</t>
  </si>
  <si>
    <t>Adelan</t>
  </si>
  <si>
    <t>Buat Matrix</t>
  </si>
  <si>
    <t>A2</t>
  </si>
  <si>
    <t>Suwito</t>
  </si>
  <si>
    <t>A3</t>
  </si>
  <si>
    <t>Manisem</t>
  </si>
  <si>
    <t>A4</t>
  </si>
  <si>
    <t>Kardik</t>
  </si>
  <si>
    <t>A5</t>
  </si>
  <si>
    <t>Mislam</t>
  </si>
  <si>
    <t>A6</t>
  </si>
  <si>
    <t>Sukirah</t>
  </si>
  <si>
    <t>A7</t>
  </si>
  <si>
    <t>Nuriadi</t>
  </si>
  <si>
    <t>A8</t>
  </si>
  <si>
    <t>Sutiyem</t>
  </si>
  <si>
    <t>A9</t>
  </si>
  <si>
    <t>Poniman</t>
  </si>
  <si>
    <t>A10</t>
  </si>
  <si>
    <t>Sugiatik</t>
  </si>
  <si>
    <t>STEP 1.1</t>
  </si>
  <si>
    <t>Pangkat 2</t>
  </si>
  <si>
    <t>Mencari pangkat 2 masing-masing cell,</t>
  </si>
  <si>
    <t xml:space="preserve"> agar lebih mudah menghitungnya.</t>
  </si>
  <si>
    <t>Akar Total</t>
  </si>
  <si>
    <t>STEP 2</t>
  </si>
  <si>
    <t>Normalisasi</t>
  </si>
  <si>
    <t>Normalisasi Data</t>
  </si>
  <si>
    <t>Pendapatan</t>
  </si>
  <si>
    <t>Lamanya warga tinggal</t>
  </si>
  <si>
    <t>Pekerjaan</t>
  </si>
  <si>
    <t>Jenis dinding rumah</t>
  </si>
  <si>
    <t>Jenis lantai rumah</t>
  </si>
  <si>
    <t>Cost</t>
  </si>
  <si>
    <t>Benefit</t>
  </si>
  <si>
    <t>STEP 3</t>
  </si>
  <si>
    <t>Pembobotan</t>
  </si>
  <si>
    <t>STEP 4</t>
  </si>
  <si>
    <t>Max</t>
  </si>
  <si>
    <t>Min</t>
  </si>
  <si>
    <t>Max - Min</t>
  </si>
  <si>
    <t>Ranking</t>
  </si>
  <si>
    <t>Pengurangan nilai Max(Benefit) dan Min(Cost)</t>
  </si>
  <si>
    <t>STEP 5</t>
  </si>
  <si>
    <t>Kesimpulan</t>
  </si>
  <si>
    <t>Tarik kesimpulan</t>
  </si>
  <si>
    <t>Urutan 5 orang teratas yang berhak mendapatkan BPJS adalah:</t>
  </si>
  <si>
    <t>A1, A9, A5, A7, A4</t>
  </si>
  <si>
    <t>Memilih mainan yang akan dibeli</t>
  </si>
  <si>
    <t>Bobot</t>
  </si>
  <si>
    <t>c1</t>
  </si>
  <si>
    <t>c2</t>
  </si>
  <si>
    <t>c3</t>
  </si>
  <si>
    <t>c4</t>
  </si>
  <si>
    <t>jenis</t>
  </si>
  <si>
    <t>bentuk</t>
  </si>
  <si>
    <t>ukuran</t>
  </si>
  <si>
    <t>harga</t>
  </si>
  <si>
    <t>benefit</t>
  </si>
  <si>
    <t>cost</t>
  </si>
  <si>
    <t>a1</t>
  </si>
  <si>
    <t>a2</t>
  </si>
  <si>
    <t>Jenis:</t>
  </si>
  <si>
    <t>mobil</t>
  </si>
  <si>
    <t>Yugioh</t>
  </si>
  <si>
    <t>a3</t>
  </si>
  <si>
    <t>robot</t>
  </si>
  <si>
    <t>Megazord</t>
  </si>
  <si>
    <t>a4</t>
  </si>
  <si>
    <t>Kartu</t>
  </si>
  <si>
    <t>Uno</t>
  </si>
  <si>
    <t>a5</t>
  </si>
  <si>
    <t>RacingCar</t>
  </si>
  <si>
    <t>Duel Master</t>
  </si>
  <si>
    <t>Bentuk:</t>
  </si>
  <si>
    <t>Kurang</t>
  </si>
  <si>
    <t>pangkat 2</t>
  </si>
  <si>
    <t>Biasa</t>
  </si>
  <si>
    <t>Bagus</t>
  </si>
  <si>
    <t>Ukuran:</t>
  </si>
  <si>
    <t>Kecil</t>
  </si>
  <si>
    <t>Sedang</t>
  </si>
  <si>
    <t>Besar</t>
  </si>
  <si>
    <t>akar</t>
  </si>
  <si>
    <t>max</t>
  </si>
  <si>
    <t>min</t>
  </si>
  <si>
    <t>max - min</t>
  </si>
  <si>
    <t>ranking</t>
  </si>
  <si>
    <t>METODE MOORA</t>
  </si>
  <si>
    <t>c5</t>
  </si>
  <si>
    <t>c6</t>
  </si>
  <si>
    <t>C3, C4</t>
  </si>
  <si>
    <t>Cost Attribut</t>
  </si>
  <si>
    <t>akar pangkat total</t>
  </si>
  <si>
    <t>C1, C2, C5, C6</t>
  </si>
  <si>
    <t>Benefit Attribut</t>
  </si>
  <si>
    <t>Max-Min</t>
  </si>
  <si>
    <t>Kesimpulan:</t>
  </si>
  <si>
    <t>A5 Terpilih</t>
  </si>
</sst>
</file>

<file path=xl/styles.xml><?xml version="1.0" encoding="utf-8"?>
<styleSheet xmlns="http://schemas.openxmlformats.org/spreadsheetml/2006/main">
  <numFmts count="5">
    <numFmt numFmtId="176" formatCode="0.000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0" fillId="29" borderId="1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4" fontId="0" fillId="0" borderId="0" xfId="0" applyNumberFormat="1" applyFont="1">
      <alignment vertical="center"/>
    </xf>
    <xf numFmtId="4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4"/>
  <sheetViews>
    <sheetView topLeftCell="A16" workbookViewId="0">
      <selection activeCell="J38" sqref="J38"/>
    </sheetView>
  </sheetViews>
  <sheetFormatPr defaultColWidth="9.14285714285714" defaultRowHeight="15"/>
  <cols>
    <col min="9" max="9" width="11.4285714285714" customWidth="1"/>
    <col min="10" max="10" width="20.5714285714286"/>
    <col min="11" max="14" width="12.8571428571429"/>
    <col min="18" max="18" width="15.5714285714286" customWidth="1"/>
    <col min="19" max="19" width="21.1428571428571" customWidth="1"/>
    <col min="20" max="20" width="12.5714285714286" customWidth="1"/>
    <col min="21" max="21" width="20.8571428571429" customWidth="1"/>
    <col min="22" max="22" width="17" customWidth="1"/>
  </cols>
  <sheetData>
    <row r="1" spans="1:1">
      <c r="A1" s="1" t="s">
        <v>0</v>
      </c>
    </row>
    <row r="4" spans="1:19">
      <c r="A4" s="1" t="s">
        <v>1</v>
      </c>
      <c r="I4" s="1" t="s">
        <v>2</v>
      </c>
      <c r="J4" s="1" t="s">
        <v>3</v>
      </c>
      <c r="K4" s="1" t="s">
        <v>4</v>
      </c>
      <c r="L4" s="1" t="s">
        <v>5</v>
      </c>
      <c r="M4" s="1" t="s">
        <v>6</v>
      </c>
      <c r="N4" s="1" t="s">
        <v>7</v>
      </c>
      <c r="R4" t="s">
        <v>8</v>
      </c>
      <c r="S4" t="s">
        <v>9</v>
      </c>
    </row>
    <row r="5" spans="1:19">
      <c r="A5" t="s">
        <v>10</v>
      </c>
      <c r="I5" s="1" t="s">
        <v>8</v>
      </c>
      <c r="J5" s="4">
        <v>500000</v>
      </c>
      <c r="K5">
        <v>15</v>
      </c>
      <c r="L5">
        <v>0.25</v>
      </c>
      <c r="M5">
        <v>0.5</v>
      </c>
      <c r="N5">
        <v>0.25</v>
      </c>
      <c r="R5" t="s">
        <v>11</v>
      </c>
      <c r="S5" t="s">
        <v>12</v>
      </c>
    </row>
    <row r="6" spans="9:19">
      <c r="I6" s="1" t="s">
        <v>11</v>
      </c>
      <c r="J6" s="4">
        <v>600000</v>
      </c>
      <c r="K6">
        <v>6</v>
      </c>
      <c r="L6">
        <v>0.5</v>
      </c>
      <c r="M6">
        <v>0.5</v>
      </c>
      <c r="N6">
        <v>0.25</v>
      </c>
      <c r="R6" t="s">
        <v>13</v>
      </c>
      <c r="S6" t="s">
        <v>14</v>
      </c>
    </row>
    <row r="7" spans="9:19">
      <c r="I7" s="1" t="s">
        <v>13</v>
      </c>
      <c r="J7" s="4">
        <v>1000000</v>
      </c>
      <c r="K7">
        <v>3</v>
      </c>
      <c r="L7">
        <v>0.75</v>
      </c>
      <c r="M7">
        <v>0.5</v>
      </c>
      <c r="N7">
        <v>0.5</v>
      </c>
      <c r="R7" t="s">
        <v>15</v>
      </c>
      <c r="S7" t="s">
        <v>16</v>
      </c>
    </row>
    <row r="8" spans="9:19">
      <c r="I8" s="1" t="s">
        <v>15</v>
      </c>
      <c r="J8" s="4">
        <v>650000</v>
      </c>
      <c r="K8">
        <v>10</v>
      </c>
      <c r="L8">
        <v>0.5</v>
      </c>
      <c r="M8">
        <v>0.5</v>
      </c>
      <c r="N8">
        <v>0.25</v>
      </c>
      <c r="R8" t="s">
        <v>17</v>
      </c>
      <c r="S8" t="s">
        <v>18</v>
      </c>
    </row>
    <row r="9" spans="9:19">
      <c r="I9" s="1" t="s">
        <v>17</v>
      </c>
      <c r="J9" s="4">
        <v>500000</v>
      </c>
      <c r="K9">
        <v>7</v>
      </c>
      <c r="L9">
        <v>0.25</v>
      </c>
      <c r="M9">
        <v>0.5</v>
      </c>
      <c r="N9">
        <v>0.25</v>
      </c>
      <c r="R9" t="s">
        <v>19</v>
      </c>
      <c r="S9" t="s">
        <v>20</v>
      </c>
    </row>
    <row r="10" spans="9:19">
      <c r="I10" s="1" t="s">
        <v>19</v>
      </c>
      <c r="J10" s="4">
        <v>600000</v>
      </c>
      <c r="K10">
        <v>3</v>
      </c>
      <c r="L10">
        <v>0.5</v>
      </c>
      <c r="M10">
        <v>0.25</v>
      </c>
      <c r="N10">
        <v>0.5</v>
      </c>
      <c r="R10" t="s">
        <v>21</v>
      </c>
      <c r="S10" t="s">
        <v>22</v>
      </c>
    </row>
    <row r="11" spans="9:19">
      <c r="I11" s="1" t="s">
        <v>21</v>
      </c>
      <c r="J11" s="4">
        <v>400000</v>
      </c>
      <c r="K11">
        <v>5</v>
      </c>
      <c r="L11">
        <v>0.25</v>
      </c>
      <c r="M11">
        <v>0.25</v>
      </c>
      <c r="N11">
        <v>0.5</v>
      </c>
      <c r="R11" t="s">
        <v>23</v>
      </c>
      <c r="S11" t="s">
        <v>24</v>
      </c>
    </row>
    <row r="12" spans="9:19">
      <c r="I12" s="1" t="s">
        <v>23</v>
      </c>
      <c r="J12" s="4">
        <v>700000</v>
      </c>
      <c r="K12">
        <v>10</v>
      </c>
      <c r="L12">
        <v>0.5</v>
      </c>
      <c r="M12">
        <v>0.5</v>
      </c>
      <c r="N12">
        <v>0.25</v>
      </c>
      <c r="R12" t="s">
        <v>25</v>
      </c>
      <c r="S12" t="s">
        <v>26</v>
      </c>
    </row>
    <row r="13" spans="9:19">
      <c r="I13" s="1" t="s">
        <v>25</v>
      </c>
      <c r="J13" s="4">
        <v>500000</v>
      </c>
      <c r="K13">
        <v>8</v>
      </c>
      <c r="L13">
        <v>0.25</v>
      </c>
      <c r="M13">
        <v>0.5</v>
      </c>
      <c r="N13">
        <v>0.25</v>
      </c>
      <c r="R13" t="s">
        <v>27</v>
      </c>
      <c r="S13" t="s">
        <v>28</v>
      </c>
    </row>
    <row r="14" spans="9:14">
      <c r="I14" s="1" t="s">
        <v>27</v>
      </c>
      <c r="J14" s="4">
        <v>1200000</v>
      </c>
      <c r="K14">
        <v>10</v>
      </c>
      <c r="L14">
        <v>0.75</v>
      </c>
      <c r="M14">
        <v>0.5</v>
      </c>
      <c r="N14">
        <v>0.25</v>
      </c>
    </row>
    <row r="16" spans="1:14">
      <c r="A16" s="1" t="s">
        <v>29</v>
      </c>
      <c r="I16" s="1" t="s">
        <v>30</v>
      </c>
      <c r="J16" s="1" t="s">
        <v>3</v>
      </c>
      <c r="K16" s="1" t="s">
        <v>4</v>
      </c>
      <c r="L16" s="1" t="s">
        <v>5</v>
      </c>
      <c r="M16" s="1" t="s">
        <v>6</v>
      </c>
      <c r="N16" s="1" t="s">
        <v>7</v>
      </c>
    </row>
    <row r="17" spans="1:14">
      <c r="A17" t="s">
        <v>31</v>
      </c>
      <c r="I17" s="1" t="s">
        <v>8</v>
      </c>
      <c r="J17" s="4">
        <f t="shared" ref="J17:J26" si="0">POWER(J5,2)</f>
        <v>250000000000</v>
      </c>
      <c r="K17" s="4">
        <f t="shared" ref="K17:K26" si="1">POWER(K5,2)</f>
        <v>225</v>
      </c>
      <c r="L17" s="4">
        <f t="shared" ref="J17:N17" si="2">POWER(L5,2)</f>
        <v>0.0625</v>
      </c>
      <c r="M17" s="4">
        <f t="shared" si="2"/>
        <v>0.25</v>
      </c>
      <c r="N17" s="4">
        <f t="shared" si="2"/>
        <v>0.0625</v>
      </c>
    </row>
    <row r="18" spans="1:14">
      <c r="A18" t="s">
        <v>32</v>
      </c>
      <c r="I18" s="1" t="s">
        <v>11</v>
      </c>
      <c r="J18" s="4">
        <f t="shared" si="0"/>
        <v>360000000000</v>
      </c>
      <c r="K18" s="4">
        <f t="shared" si="1"/>
        <v>36</v>
      </c>
      <c r="L18" s="4">
        <f t="shared" ref="J18:N18" si="3">POWER(L6,2)</f>
        <v>0.25</v>
      </c>
      <c r="M18" s="4">
        <f t="shared" si="3"/>
        <v>0.25</v>
      </c>
      <c r="N18" s="4">
        <f t="shared" si="3"/>
        <v>0.0625</v>
      </c>
    </row>
    <row r="19" spans="9:14">
      <c r="I19" s="1" t="s">
        <v>13</v>
      </c>
      <c r="J19" s="4">
        <f t="shared" si="0"/>
        <v>1000000000000</v>
      </c>
      <c r="K19" s="4">
        <f t="shared" si="1"/>
        <v>9</v>
      </c>
      <c r="L19" s="4">
        <f t="shared" ref="J19:N19" si="4">POWER(L7,2)</f>
        <v>0.5625</v>
      </c>
      <c r="M19" s="4">
        <f t="shared" si="4"/>
        <v>0.25</v>
      </c>
      <c r="N19" s="4">
        <f t="shared" si="4"/>
        <v>0.25</v>
      </c>
    </row>
    <row r="20" spans="9:14">
      <c r="I20" s="1" t="s">
        <v>15</v>
      </c>
      <c r="J20" s="4">
        <f t="shared" si="0"/>
        <v>422500000000</v>
      </c>
      <c r="K20" s="4">
        <f t="shared" si="1"/>
        <v>100</v>
      </c>
      <c r="L20" s="4">
        <f t="shared" ref="J20:N20" si="5">POWER(L8,2)</f>
        <v>0.25</v>
      </c>
      <c r="M20" s="4">
        <f t="shared" si="5"/>
        <v>0.25</v>
      </c>
      <c r="N20" s="4">
        <f t="shared" si="5"/>
        <v>0.0625</v>
      </c>
    </row>
    <row r="21" spans="9:14">
      <c r="I21" s="1" t="s">
        <v>17</v>
      </c>
      <c r="J21" s="4">
        <f t="shared" si="0"/>
        <v>250000000000</v>
      </c>
      <c r="K21" s="4">
        <f t="shared" si="1"/>
        <v>49</v>
      </c>
      <c r="L21" s="4">
        <f t="shared" ref="J21:N21" si="6">POWER(L9,2)</f>
        <v>0.0625</v>
      </c>
      <c r="M21" s="4">
        <f t="shared" si="6"/>
        <v>0.25</v>
      </c>
      <c r="N21" s="4">
        <f t="shared" si="6"/>
        <v>0.0625</v>
      </c>
    </row>
    <row r="22" spans="9:14">
      <c r="I22" s="1" t="s">
        <v>19</v>
      </c>
      <c r="J22" s="4">
        <f t="shared" si="0"/>
        <v>360000000000</v>
      </c>
      <c r="K22" s="4">
        <f t="shared" si="1"/>
        <v>9</v>
      </c>
      <c r="L22" s="4">
        <f t="shared" ref="J22:N22" si="7">POWER(L10,2)</f>
        <v>0.25</v>
      </c>
      <c r="M22" s="4">
        <f t="shared" si="7"/>
        <v>0.0625</v>
      </c>
      <c r="N22" s="4">
        <f t="shared" si="7"/>
        <v>0.25</v>
      </c>
    </row>
    <row r="23" spans="9:14">
      <c r="I23" s="1" t="s">
        <v>21</v>
      </c>
      <c r="J23" s="4">
        <f t="shared" si="0"/>
        <v>160000000000</v>
      </c>
      <c r="K23" s="4">
        <f t="shared" si="1"/>
        <v>25</v>
      </c>
      <c r="L23" s="4">
        <f t="shared" ref="J23:N23" si="8">POWER(L11,2)</f>
        <v>0.0625</v>
      </c>
      <c r="M23" s="4">
        <f t="shared" si="8"/>
        <v>0.0625</v>
      </c>
      <c r="N23" s="4">
        <f t="shared" si="8"/>
        <v>0.25</v>
      </c>
    </row>
    <row r="24" spans="9:14">
      <c r="I24" s="1" t="s">
        <v>23</v>
      </c>
      <c r="J24" s="4">
        <f t="shared" si="0"/>
        <v>490000000000</v>
      </c>
      <c r="K24" s="4">
        <f t="shared" si="1"/>
        <v>100</v>
      </c>
      <c r="L24" s="4">
        <f t="shared" ref="J24:N24" si="9">POWER(L12,2)</f>
        <v>0.25</v>
      </c>
      <c r="M24" s="4">
        <f t="shared" si="9"/>
        <v>0.25</v>
      </c>
      <c r="N24" s="4">
        <f t="shared" si="9"/>
        <v>0.0625</v>
      </c>
    </row>
    <row r="25" spans="9:14">
      <c r="I25" s="1" t="s">
        <v>25</v>
      </c>
      <c r="J25" s="4">
        <f t="shared" si="0"/>
        <v>250000000000</v>
      </c>
      <c r="K25" s="4">
        <f t="shared" si="1"/>
        <v>64</v>
      </c>
      <c r="L25" s="4">
        <f t="shared" ref="J25:N25" si="10">POWER(L13,2)</f>
        <v>0.0625</v>
      </c>
      <c r="M25" s="4">
        <f t="shared" si="10"/>
        <v>0.25</v>
      </c>
      <c r="N25" s="4">
        <f t="shared" si="10"/>
        <v>0.0625</v>
      </c>
    </row>
    <row r="26" spans="9:14">
      <c r="I26" s="1" t="s">
        <v>27</v>
      </c>
      <c r="J26" s="4">
        <f t="shared" si="0"/>
        <v>1440000000000</v>
      </c>
      <c r="K26" s="4">
        <f t="shared" si="1"/>
        <v>100</v>
      </c>
      <c r="L26" s="4">
        <f t="shared" ref="J26:N26" si="11">POWER(L14,2)</f>
        <v>0.5625</v>
      </c>
      <c r="M26" s="4">
        <f t="shared" si="11"/>
        <v>0.25</v>
      </c>
      <c r="N26" s="4">
        <f t="shared" si="11"/>
        <v>0.0625</v>
      </c>
    </row>
    <row r="27" spans="9:14">
      <c r="I27" s="1" t="s">
        <v>33</v>
      </c>
      <c r="J27">
        <f>SQRT(SUM(J17:J26))</f>
        <v>2232151.42855497</v>
      </c>
      <c r="K27">
        <f>SQRT(SUM(K17:K26))</f>
        <v>26.7768556779918</v>
      </c>
      <c r="L27">
        <f>SQRT(SUM(L17:L26))</f>
        <v>1.54110350074224</v>
      </c>
      <c r="M27">
        <f>SQRT(SUM(M17:M26))</f>
        <v>1.45773797371133</v>
      </c>
      <c r="N27">
        <f>SQRT(SUM(N17:N26))</f>
        <v>1.08972473588517</v>
      </c>
    </row>
    <row r="31" spans="1:22">
      <c r="A31" s="1" t="s">
        <v>34</v>
      </c>
      <c r="I31" s="1" t="s">
        <v>35</v>
      </c>
      <c r="J31" s="1" t="s">
        <v>3</v>
      </c>
      <c r="K31" s="1" t="s">
        <v>4</v>
      </c>
      <c r="L31" s="1" t="s">
        <v>5</v>
      </c>
      <c r="M31" s="1" t="s">
        <v>6</v>
      </c>
      <c r="N31" s="1" t="s">
        <v>7</v>
      </c>
      <c r="R31" t="s">
        <v>3</v>
      </c>
      <c r="S31" t="s">
        <v>4</v>
      </c>
      <c r="T31" t="s">
        <v>5</v>
      </c>
      <c r="U31" t="s">
        <v>6</v>
      </c>
      <c r="V31" t="s">
        <v>7</v>
      </c>
    </row>
    <row r="32" spans="1:22">
      <c r="A32" t="s">
        <v>36</v>
      </c>
      <c r="I32" s="1" t="s">
        <v>8</v>
      </c>
      <c r="J32" s="4">
        <f t="shared" ref="J32:J37" si="12">J5/J$27</f>
        <v>0.223999139844955</v>
      </c>
      <c r="K32" s="4">
        <f t="shared" ref="J32:N32" si="13">K5/K$27</f>
        <v>0.560185265229953</v>
      </c>
      <c r="L32" s="4">
        <f t="shared" si="13"/>
        <v>0.162221421130763</v>
      </c>
      <c r="M32" s="4">
        <f t="shared" si="13"/>
        <v>0.342997170285018</v>
      </c>
      <c r="N32" s="4">
        <f t="shared" si="13"/>
        <v>0.229415733870562</v>
      </c>
      <c r="R32" t="s">
        <v>37</v>
      </c>
      <c r="S32" t="s">
        <v>38</v>
      </c>
      <c r="T32" t="s">
        <v>39</v>
      </c>
      <c r="U32" t="s">
        <v>40</v>
      </c>
      <c r="V32" t="s">
        <v>41</v>
      </c>
    </row>
    <row r="33" spans="9:22">
      <c r="I33" s="1" t="s">
        <v>11</v>
      </c>
      <c r="J33" s="4">
        <f t="shared" si="12"/>
        <v>0.268798967813946</v>
      </c>
      <c r="K33" s="4">
        <f t="shared" ref="J33:N33" si="14">K6/K$27</f>
        <v>0.224074106091981</v>
      </c>
      <c r="L33" s="4">
        <f t="shared" si="14"/>
        <v>0.324442842261525</v>
      </c>
      <c r="M33" s="4">
        <f t="shared" si="14"/>
        <v>0.342997170285018</v>
      </c>
      <c r="N33" s="4">
        <f t="shared" si="14"/>
        <v>0.229415733870562</v>
      </c>
      <c r="R33" s="2">
        <v>0.25</v>
      </c>
      <c r="S33" s="2">
        <v>0.2</v>
      </c>
      <c r="T33" s="2">
        <v>0.2</v>
      </c>
      <c r="U33" s="2">
        <v>0.2</v>
      </c>
      <c r="V33" s="2">
        <v>0.15</v>
      </c>
    </row>
    <row r="34" spans="9:22">
      <c r="I34" s="1" t="s">
        <v>13</v>
      </c>
      <c r="J34" s="4">
        <f t="shared" si="12"/>
        <v>0.447998279689909</v>
      </c>
      <c r="K34" s="4">
        <f t="shared" ref="J34:N34" si="15">K7/K$27</f>
        <v>0.112037053045991</v>
      </c>
      <c r="L34" s="4">
        <f t="shared" si="15"/>
        <v>0.486664263392288</v>
      </c>
      <c r="M34" s="4">
        <f t="shared" si="15"/>
        <v>0.342997170285018</v>
      </c>
      <c r="N34" s="4">
        <f t="shared" si="15"/>
        <v>0.458831467741123</v>
      </c>
      <c r="R34" t="s">
        <v>42</v>
      </c>
      <c r="S34" t="s">
        <v>43</v>
      </c>
      <c r="T34" t="s">
        <v>42</v>
      </c>
      <c r="U34" t="s">
        <v>42</v>
      </c>
      <c r="V34" t="s">
        <v>42</v>
      </c>
    </row>
    <row r="35" spans="9:14">
      <c r="I35" s="1" t="s">
        <v>15</v>
      </c>
      <c r="J35" s="4">
        <f t="shared" si="12"/>
        <v>0.291198881798441</v>
      </c>
      <c r="K35" s="4">
        <f t="shared" ref="J35:N35" si="16">K8/K$27</f>
        <v>0.373456843486636</v>
      </c>
      <c r="L35" s="4">
        <f t="shared" si="16"/>
        <v>0.324442842261525</v>
      </c>
      <c r="M35" s="4">
        <f t="shared" si="16"/>
        <v>0.342997170285018</v>
      </c>
      <c r="N35" s="4">
        <f t="shared" si="16"/>
        <v>0.229415733870562</v>
      </c>
    </row>
    <row r="36" spans="9:14">
      <c r="I36" s="1" t="s">
        <v>17</v>
      </c>
      <c r="J36" s="4">
        <f t="shared" si="12"/>
        <v>0.223999139844955</v>
      </c>
      <c r="K36" s="4">
        <f t="shared" ref="J36:N36" si="17">K9/K$27</f>
        <v>0.261419790440645</v>
      </c>
      <c r="L36" s="4">
        <f t="shared" si="17"/>
        <v>0.162221421130763</v>
      </c>
      <c r="M36" s="4">
        <f t="shared" si="17"/>
        <v>0.342997170285018</v>
      </c>
      <c r="N36" s="4">
        <f t="shared" si="17"/>
        <v>0.229415733870562</v>
      </c>
    </row>
    <row r="37" spans="9:14">
      <c r="I37" s="1" t="s">
        <v>19</v>
      </c>
      <c r="J37" s="4">
        <f t="shared" si="12"/>
        <v>0.268798967813946</v>
      </c>
      <c r="K37" s="4">
        <f t="shared" ref="J37:N37" si="18">K10/K$27</f>
        <v>0.112037053045991</v>
      </c>
      <c r="L37" s="4">
        <f t="shared" si="18"/>
        <v>0.324442842261525</v>
      </c>
      <c r="M37" s="4">
        <f t="shared" si="18"/>
        <v>0.171498585142509</v>
      </c>
      <c r="N37" s="4">
        <f t="shared" si="18"/>
        <v>0.458831467741123</v>
      </c>
    </row>
    <row r="38" spans="9:14">
      <c r="I38" s="1" t="s">
        <v>21</v>
      </c>
      <c r="J38" s="4">
        <f t="shared" ref="J36:J41" si="19">J11/J$27</f>
        <v>0.179199311875964</v>
      </c>
      <c r="K38" s="4">
        <f t="shared" ref="J38:N38" si="20">K11/K$27</f>
        <v>0.186728421743318</v>
      </c>
      <c r="L38" s="4">
        <f t="shared" si="20"/>
        <v>0.162221421130763</v>
      </c>
      <c r="M38" s="4">
        <f t="shared" si="20"/>
        <v>0.171498585142509</v>
      </c>
      <c r="N38" s="4">
        <f t="shared" si="20"/>
        <v>0.458831467741123</v>
      </c>
    </row>
    <row r="39" spans="9:14">
      <c r="I39" s="1" t="s">
        <v>23</v>
      </c>
      <c r="J39" s="4">
        <f t="shared" si="19"/>
        <v>0.313598795782936</v>
      </c>
      <c r="K39" s="4">
        <f t="shared" ref="J39:N39" si="21">K12/K$27</f>
        <v>0.373456843486636</v>
      </c>
      <c r="L39" s="4">
        <f t="shared" si="21"/>
        <v>0.324442842261525</v>
      </c>
      <c r="M39" s="4">
        <f t="shared" si="21"/>
        <v>0.342997170285018</v>
      </c>
      <c r="N39" s="4">
        <f t="shared" si="21"/>
        <v>0.229415733870562</v>
      </c>
    </row>
    <row r="40" spans="9:14">
      <c r="I40" s="1" t="s">
        <v>25</v>
      </c>
      <c r="J40" s="4">
        <f t="shared" si="19"/>
        <v>0.223999139844954</v>
      </c>
      <c r="K40" s="4">
        <f t="shared" ref="J40:N40" si="22">K13/K$27</f>
        <v>0.298765474789308</v>
      </c>
      <c r="L40" s="4">
        <f t="shared" si="22"/>
        <v>0.162221421130763</v>
      </c>
      <c r="M40" s="4">
        <f t="shared" si="22"/>
        <v>0.342997170285018</v>
      </c>
      <c r="N40" s="4">
        <f t="shared" si="22"/>
        <v>0.229415733870562</v>
      </c>
    </row>
    <row r="41" spans="9:14">
      <c r="I41" s="1" t="s">
        <v>27</v>
      </c>
      <c r="J41" s="4">
        <f t="shared" si="19"/>
        <v>0.537597935627891</v>
      </c>
      <c r="K41" s="4">
        <f t="shared" ref="J41:N41" si="23">K14/K$27</f>
        <v>0.373456843486636</v>
      </c>
      <c r="L41" s="4">
        <f t="shared" si="23"/>
        <v>0.486664263392288</v>
      </c>
      <c r="M41" s="4">
        <f t="shared" si="23"/>
        <v>0.342997170285018</v>
      </c>
      <c r="N41" s="4">
        <f t="shared" si="23"/>
        <v>0.229415733870562</v>
      </c>
    </row>
    <row r="45" spans="1:14">
      <c r="A45" s="1" t="s">
        <v>44</v>
      </c>
      <c r="I45" s="1" t="s">
        <v>45</v>
      </c>
      <c r="J45" s="1" t="s">
        <v>3</v>
      </c>
      <c r="K45" s="1" t="s">
        <v>4</v>
      </c>
      <c r="L45" s="1" t="s">
        <v>5</v>
      </c>
      <c r="M45" s="1" t="s">
        <v>6</v>
      </c>
      <c r="N45" s="1" t="s">
        <v>7</v>
      </c>
    </row>
    <row r="46" spans="1:14">
      <c r="A46" t="s">
        <v>45</v>
      </c>
      <c r="I46" s="1" t="s">
        <v>8</v>
      </c>
      <c r="J46" s="4">
        <f t="shared" ref="J46:J55" si="24">J32*R$33</f>
        <v>0.0559997849612387</v>
      </c>
      <c r="K46" s="4">
        <f t="shared" ref="K46:K52" si="25">K32*S$33</f>
        <v>0.112037053045991</v>
      </c>
      <c r="L46" s="4">
        <f t="shared" ref="L46:L51" si="26">L32*T$33</f>
        <v>0.0324442842261525</v>
      </c>
      <c r="M46" s="4">
        <f t="shared" ref="M46:M51" si="27">M32*U$33</f>
        <v>0.0685994340570035</v>
      </c>
      <c r="N46" s="4">
        <f t="shared" ref="N46:N55" si="28">N32*V$33</f>
        <v>0.0344123600805843</v>
      </c>
    </row>
    <row r="47" spans="9:14">
      <c r="I47" s="1" t="s">
        <v>11</v>
      </c>
      <c r="J47" s="4">
        <f t="shared" si="24"/>
        <v>0.0671997419534864</v>
      </c>
      <c r="K47" s="4">
        <f t="shared" si="25"/>
        <v>0.0448148212183963</v>
      </c>
      <c r="L47" s="4">
        <f t="shared" si="26"/>
        <v>0.064888568452305</v>
      </c>
      <c r="M47" s="4">
        <f t="shared" si="27"/>
        <v>0.0685994340570035</v>
      </c>
      <c r="N47" s="4">
        <f t="shared" si="28"/>
        <v>0.0344123600805843</v>
      </c>
    </row>
    <row r="48" spans="9:14">
      <c r="I48" s="1" t="s">
        <v>13</v>
      </c>
      <c r="J48" s="4">
        <f t="shared" si="24"/>
        <v>0.111999569922477</v>
      </c>
      <c r="K48" s="4">
        <f t="shared" si="25"/>
        <v>0.0224074106091981</v>
      </c>
      <c r="L48" s="4">
        <f t="shared" si="26"/>
        <v>0.0973328526784575</v>
      </c>
      <c r="M48" s="4">
        <f t="shared" si="27"/>
        <v>0.0685994340570035</v>
      </c>
      <c r="N48" s="4">
        <f t="shared" si="28"/>
        <v>0.0688247201611685</v>
      </c>
    </row>
    <row r="49" spans="9:14">
      <c r="I49" s="1" t="s">
        <v>15</v>
      </c>
      <c r="J49" s="4">
        <f t="shared" si="24"/>
        <v>0.0727997204496103</v>
      </c>
      <c r="K49" s="4">
        <f t="shared" si="25"/>
        <v>0.0746913686973271</v>
      </c>
      <c r="L49" s="4">
        <f t="shared" si="26"/>
        <v>0.064888568452305</v>
      </c>
      <c r="M49" s="4">
        <f t="shared" si="27"/>
        <v>0.0685994340570035</v>
      </c>
      <c r="N49" s="4">
        <f t="shared" si="28"/>
        <v>0.0344123600805843</v>
      </c>
    </row>
    <row r="50" spans="9:14">
      <c r="I50" s="1" t="s">
        <v>17</v>
      </c>
      <c r="J50" s="4">
        <f t="shared" si="24"/>
        <v>0.0559997849612387</v>
      </c>
      <c r="K50" s="4">
        <f t="shared" si="25"/>
        <v>0.052283958088129</v>
      </c>
      <c r="L50" s="4">
        <f t="shared" si="26"/>
        <v>0.0324442842261525</v>
      </c>
      <c r="M50" s="4">
        <f t="shared" si="27"/>
        <v>0.0685994340570035</v>
      </c>
      <c r="N50" s="4">
        <f t="shared" si="28"/>
        <v>0.0344123600805843</v>
      </c>
    </row>
    <row r="51" spans="9:14">
      <c r="I51" s="1" t="s">
        <v>19</v>
      </c>
      <c r="J51" s="4">
        <f t="shared" si="24"/>
        <v>0.0671997419534864</v>
      </c>
      <c r="K51" s="4">
        <f t="shared" si="25"/>
        <v>0.0224074106091981</v>
      </c>
      <c r="L51" s="4">
        <f t="shared" si="26"/>
        <v>0.064888568452305</v>
      </c>
      <c r="M51" s="4">
        <f t="shared" si="27"/>
        <v>0.0342997170285018</v>
      </c>
      <c r="N51" s="4">
        <f t="shared" si="28"/>
        <v>0.0688247201611685</v>
      </c>
    </row>
    <row r="52" spans="9:14">
      <c r="I52" s="1" t="s">
        <v>21</v>
      </c>
      <c r="J52" s="4">
        <f t="shared" si="24"/>
        <v>0.044799827968991</v>
      </c>
      <c r="K52" s="4">
        <f t="shared" si="25"/>
        <v>0.0373456843486636</v>
      </c>
      <c r="L52" s="4">
        <f t="shared" ref="J52:N52" si="29">L38*T$33</f>
        <v>0.0324442842261525</v>
      </c>
      <c r="M52" s="4">
        <f t="shared" si="29"/>
        <v>0.0342997170285018</v>
      </c>
      <c r="N52" s="4">
        <f t="shared" si="28"/>
        <v>0.0688247201611685</v>
      </c>
    </row>
    <row r="53" spans="9:14">
      <c r="I53" s="1" t="s">
        <v>23</v>
      </c>
      <c r="J53" s="4">
        <f t="shared" si="24"/>
        <v>0.078399698945734</v>
      </c>
      <c r="K53" s="4">
        <f t="shared" ref="J53:N53" si="30">K39*S$33</f>
        <v>0.0746913686973271</v>
      </c>
      <c r="L53" s="4">
        <f t="shared" si="30"/>
        <v>0.064888568452305</v>
      </c>
      <c r="M53" s="4">
        <f t="shared" si="30"/>
        <v>0.0685994340570035</v>
      </c>
      <c r="N53" s="4">
        <f t="shared" si="28"/>
        <v>0.0344123600805843</v>
      </c>
    </row>
    <row r="54" spans="9:14">
      <c r="I54" s="1" t="s">
        <v>25</v>
      </c>
      <c r="J54" s="4">
        <f t="shared" si="24"/>
        <v>0.0559997849612385</v>
      </c>
      <c r="K54" s="4">
        <f t="shared" ref="J54:N54" si="31">K40*S$33</f>
        <v>0.0597530949578617</v>
      </c>
      <c r="L54" s="4">
        <f t="shared" si="31"/>
        <v>0.0324442842261525</v>
      </c>
      <c r="M54" s="4">
        <f t="shared" si="31"/>
        <v>0.0685994340570035</v>
      </c>
      <c r="N54" s="4">
        <f t="shared" si="28"/>
        <v>0.0344123600805843</v>
      </c>
    </row>
    <row r="55" spans="9:14">
      <c r="I55" s="1" t="s">
        <v>27</v>
      </c>
      <c r="J55" s="4">
        <f t="shared" si="24"/>
        <v>0.134399483906973</v>
      </c>
      <c r="K55" s="4">
        <f t="shared" ref="J55:N55" si="32">K41*S$33</f>
        <v>0.0746913686973271</v>
      </c>
      <c r="L55" s="4">
        <f t="shared" si="32"/>
        <v>0.0973328526784575</v>
      </c>
      <c r="M55" s="4">
        <f t="shared" si="32"/>
        <v>0.0685994340570035</v>
      </c>
      <c r="N55" s="4">
        <f t="shared" si="28"/>
        <v>0.0344123600805843</v>
      </c>
    </row>
    <row r="59" spans="1:13">
      <c r="A59" s="1" t="s">
        <v>46</v>
      </c>
      <c r="J59" s="1" t="s">
        <v>47</v>
      </c>
      <c r="K59" s="1" t="s">
        <v>48</v>
      </c>
      <c r="L59" s="1" t="s">
        <v>49</v>
      </c>
      <c r="M59" s="1" t="s">
        <v>50</v>
      </c>
    </row>
    <row r="60" spans="1:13">
      <c r="A60" t="s">
        <v>51</v>
      </c>
      <c r="I60" s="5" t="s">
        <v>8</v>
      </c>
      <c r="J60" s="6">
        <f t="shared" ref="J60:J69" si="33">K46</f>
        <v>0.112037053045991</v>
      </c>
      <c r="K60" s="6">
        <f t="shared" ref="K60:K69" si="34">J46+L46+M46+N46</f>
        <v>0.191455863324979</v>
      </c>
      <c r="L60" s="6">
        <f t="shared" ref="L60:L69" si="35">J60-K60</f>
        <v>-0.079418810278988</v>
      </c>
      <c r="M60" s="6">
        <f t="shared" ref="M60:M69" si="36">RANK(L60,$L$60:$L$69,0)</f>
        <v>1</v>
      </c>
    </row>
    <row r="61" spans="9:13">
      <c r="I61" s="1" t="s">
        <v>11</v>
      </c>
      <c r="J61">
        <f t="shared" si="33"/>
        <v>0.0448148212183963</v>
      </c>
      <c r="K61">
        <f t="shared" si="34"/>
        <v>0.235100104543379</v>
      </c>
      <c r="L61">
        <f t="shared" si="35"/>
        <v>-0.190285283324983</v>
      </c>
      <c r="M61">
        <f t="shared" si="36"/>
        <v>7</v>
      </c>
    </row>
    <row r="62" spans="9:13">
      <c r="I62" s="1" t="s">
        <v>13</v>
      </c>
      <c r="J62">
        <f t="shared" si="33"/>
        <v>0.0224074106091981</v>
      </c>
      <c r="K62">
        <f t="shared" si="34"/>
        <v>0.346756576819107</v>
      </c>
      <c r="L62">
        <f t="shared" si="35"/>
        <v>-0.324349166209909</v>
      </c>
      <c r="M62">
        <f t="shared" si="36"/>
        <v>10</v>
      </c>
    </row>
    <row r="63" spans="9:13">
      <c r="I63" s="5" t="s">
        <v>15</v>
      </c>
      <c r="J63" s="6">
        <f t="shared" si="33"/>
        <v>0.0746913686973271</v>
      </c>
      <c r="K63" s="6">
        <f t="shared" si="34"/>
        <v>0.240700083039503</v>
      </c>
      <c r="L63" s="6">
        <f t="shared" si="35"/>
        <v>-0.166008714342176</v>
      </c>
      <c r="M63" s="6">
        <f t="shared" si="36"/>
        <v>5</v>
      </c>
    </row>
    <row r="64" spans="9:13">
      <c r="I64" s="5" t="s">
        <v>17</v>
      </c>
      <c r="J64" s="6">
        <f t="shared" si="33"/>
        <v>0.052283958088129</v>
      </c>
      <c r="K64" s="6">
        <f t="shared" si="34"/>
        <v>0.191455863324979</v>
      </c>
      <c r="L64" s="6">
        <f t="shared" si="35"/>
        <v>-0.13917190523685</v>
      </c>
      <c r="M64" s="6">
        <f t="shared" si="36"/>
        <v>3</v>
      </c>
    </row>
    <row r="65" spans="9:13">
      <c r="I65" s="1" t="s">
        <v>19</v>
      </c>
      <c r="J65">
        <f t="shared" si="33"/>
        <v>0.0224074106091981</v>
      </c>
      <c r="K65">
        <f t="shared" si="34"/>
        <v>0.235212747595462</v>
      </c>
      <c r="L65">
        <f t="shared" si="35"/>
        <v>-0.212805336986264</v>
      </c>
      <c r="M65">
        <f t="shared" si="36"/>
        <v>8</v>
      </c>
    </row>
    <row r="66" spans="9:13">
      <c r="I66" s="5" t="s">
        <v>21</v>
      </c>
      <c r="J66" s="6">
        <f t="shared" si="33"/>
        <v>0.0373456843486636</v>
      </c>
      <c r="K66" s="6">
        <f t="shared" si="34"/>
        <v>0.180368549384814</v>
      </c>
      <c r="L66" s="6">
        <f t="shared" si="35"/>
        <v>-0.14302286503615</v>
      </c>
      <c r="M66" s="6">
        <f t="shared" si="36"/>
        <v>4</v>
      </c>
    </row>
    <row r="67" spans="9:13">
      <c r="I67" s="1" t="s">
        <v>23</v>
      </c>
      <c r="J67">
        <f t="shared" si="33"/>
        <v>0.0746913686973271</v>
      </c>
      <c r="K67">
        <f t="shared" si="34"/>
        <v>0.246300061535627</v>
      </c>
      <c r="L67">
        <f t="shared" si="35"/>
        <v>-0.1716086928383</v>
      </c>
      <c r="M67">
        <f t="shared" si="36"/>
        <v>6</v>
      </c>
    </row>
    <row r="68" spans="9:13">
      <c r="I68" s="5" t="s">
        <v>25</v>
      </c>
      <c r="J68" s="6">
        <f t="shared" si="33"/>
        <v>0.0597530949578617</v>
      </c>
      <c r="K68" s="6">
        <f t="shared" si="34"/>
        <v>0.191455863324979</v>
      </c>
      <c r="L68" s="6">
        <f t="shared" si="35"/>
        <v>-0.131702768367117</v>
      </c>
      <c r="M68" s="6">
        <f t="shared" si="36"/>
        <v>2</v>
      </c>
    </row>
    <row r="69" spans="9:13">
      <c r="I69" s="1" t="s">
        <v>27</v>
      </c>
      <c r="J69">
        <f t="shared" si="33"/>
        <v>0.0746913686973271</v>
      </c>
      <c r="K69">
        <f t="shared" si="34"/>
        <v>0.334744130723018</v>
      </c>
      <c r="L69">
        <f t="shared" si="35"/>
        <v>-0.260052762025691</v>
      </c>
      <c r="M69">
        <f t="shared" si="36"/>
        <v>9</v>
      </c>
    </row>
    <row r="72" spans="1:9">
      <c r="A72" s="1" t="s">
        <v>52</v>
      </c>
      <c r="I72" s="1" t="s">
        <v>53</v>
      </c>
    </row>
    <row r="73" spans="1:9">
      <c r="A73" t="s">
        <v>54</v>
      </c>
      <c r="I73" t="s">
        <v>55</v>
      </c>
    </row>
    <row r="74" spans="9:9">
      <c r="I74" s="1" t="s">
        <v>56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48"/>
  <sheetViews>
    <sheetView tabSelected="1" topLeftCell="A9" workbookViewId="0">
      <selection activeCell="O30" sqref="O30"/>
    </sheetView>
  </sheetViews>
  <sheetFormatPr defaultColWidth="9.14285714285714" defaultRowHeight="15"/>
  <cols>
    <col min="13" max="15" width="12.8571428571429"/>
    <col min="16" max="16" width="17.7142857142857"/>
  </cols>
  <sheetData>
    <row r="2" spans="1:1">
      <c r="A2" t="s">
        <v>57</v>
      </c>
    </row>
    <row r="4" spans="1:1">
      <c r="A4" s="1" t="s">
        <v>58</v>
      </c>
    </row>
    <row r="5" spans="1:4">
      <c r="A5" s="1" t="s">
        <v>59</v>
      </c>
      <c r="B5" s="1" t="s">
        <v>60</v>
      </c>
      <c r="C5" s="1" t="s">
        <v>61</v>
      </c>
      <c r="D5" s="1" t="s">
        <v>62</v>
      </c>
    </row>
    <row r="6" spans="1:4">
      <c r="A6" t="s">
        <v>63</v>
      </c>
      <c r="B6" t="s">
        <v>64</v>
      </c>
      <c r="C6" t="s">
        <v>65</v>
      </c>
      <c r="D6" t="s">
        <v>66</v>
      </c>
    </row>
    <row r="7" spans="1:16">
      <c r="A7" t="s">
        <v>67</v>
      </c>
      <c r="B7" t="s">
        <v>67</v>
      </c>
      <c r="C7" t="s">
        <v>67</v>
      </c>
      <c r="D7" t="s">
        <v>68</v>
      </c>
      <c r="M7" t="s">
        <v>59</v>
      </c>
      <c r="N7" t="s">
        <v>60</v>
      </c>
      <c r="O7" t="s">
        <v>61</v>
      </c>
      <c r="P7" t="s">
        <v>62</v>
      </c>
    </row>
    <row r="8" spans="1:16">
      <c r="A8">
        <v>40</v>
      </c>
      <c r="B8">
        <v>20</v>
      </c>
      <c r="C8">
        <v>10</v>
      </c>
      <c r="D8">
        <v>30</v>
      </c>
      <c r="L8" t="s">
        <v>69</v>
      </c>
      <c r="M8">
        <v>3</v>
      </c>
      <c r="N8">
        <v>3</v>
      </c>
      <c r="O8">
        <v>1</v>
      </c>
      <c r="P8" s="3">
        <v>200000</v>
      </c>
    </row>
    <row r="9" spans="12:16">
      <c r="L9" t="s">
        <v>70</v>
      </c>
      <c r="M9">
        <v>2</v>
      </c>
      <c r="N9">
        <v>3</v>
      </c>
      <c r="O9">
        <v>2</v>
      </c>
      <c r="P9" s="4">
        <v>300000</v>
      </c>
    </row>
    <row r="10" spans="1:16">
      <c r="A10" s="1" t="s">
        <v>71</v>
      </c>
      <c r="B10" t="s">
        <v>72</v>
      </c>
      <c r="C10">
        <v>1</v>
      </c>
      <c r="E10" t="s">
        <v>69</v>
      </c>
      <c r="F10" t="s">
        <v>73</v>
      </c>
      <c r="L10" t="s">
        <v>74</v>
      </c>
      <c r="M10">
        <v>3</v>
      </c>
      <c r="N10">
        <v>1</v>
      </c>
      <c r="O10">
        <v>1</v>
      </c>
      <c r="P10" s="4">
        <v>30000</v>
      </c>
    </row>
    <row r="11" spans="2:16">
      <c r="B11" t="s">
        <v>75</v>
      </c>
      <c r="C11">
        <v>2</v>
      </c>
      <c r="E11" t="s">
        <v>70</v>
      </c>
      <c r="F11" t="s">
        <v>76</v>
      </c>
      <c r="L11" t="s">
        <v>77</v>
      </c>
      <c r="M11">
        <v>1</v>
      </c>
      <c r="N11">
        <v>3</v>
      </c>
      <c r="O11">
        <v>2</v>
      </c>
      <c r="P11" s="4">
        <v>250000</v>
      </c>
    </row>
    <row r="12" spans="2:16">
      <c r="B12" t="s">
        <v>78</v>
      </c>
      <c r="C12">
        <v>3</v>
      </c>
      <c r="E12" t="s">
        <v>74</v>
      </c>
      <c r="F12" t="s">
        <v>79</v>
      </c>
      <c r="L12" t="s">
        <v>80</v>
      </c>
      <c r="M12">
        <v>3</v>
      </c>
      <c r="N12">
        <v>2</v>
      </c>
      <c r="O12">
        <v>1</v>
      </c>
      <c r="P12" s="4">
        <v>50000</v>
      </c>
    </row>
    <row r="13" spans="5:6">
      <c r="E13" t="s">
        <v>77</v>
      </c>
      <c r="F13" t="s">
        <v>81</v>
      </c>
    </row>
    <row r="14" spans="5:6">
      <c r="E14" t="s">
        <v>80</v>
      </c>
      <c r="F14" t="s">
        <v>82</v>
      </c>
    </row>
    <row r="15" spans="1:16">
      <c r="A15" s="1" t="s">
        <v>83</v>
      </c>
      <c r="B15" t="s">
        <v>84</v>
      </c>
      <c r="C15">
        <v>1</v>
      </c>
      <c r="L15" t="s">
        <v>85</v>
      </c>
      <c r="M15" t="s">
        <v>59</v>
      </c>
      <c r="N15" t="s">
        <v>60</v>
      </c>
      <c r="O15" t="s">
        <v>61</v>
      </c>
      <c r="P15" t="s">
        <v>62</v>
      </c>
    </row>
    <row r="16" spans="2:16">
      <c r="B16" t="s">
        <v>86</v>
      </c>
      <c r="C16">
        <v>2</v>
      </c>
      <c r="L16" t="s">
        <v>69</v>
      </c>
      <c r="M16">
        <f>POWER(M8,2)</f>
        <v>9</v>
      </c>
      <c r="N16">
        <f t="shared" ref="M16:P16" si="0">POWER(N8,2)</f>
        <v>9</v>
      </c>
      <c r="O16">
        <f t="shared" si="0"/>
        <v>1</v>
      </c>
      <c r="P16" s="4">
        <f t="shared" si="0"/>
        <v>40000000000</v>
      </c>
    </row>
    <row r="17" spans="2:16">
      <c r="B17" t="s">
        <v>87</v>
      </c>
      <c r="C17">
        <v>3</v>
      </c>
      <c r="L17" t="s">
        <v>70</v>
      </c>
      <c r="M17">
        <f t="shared" ref="M17:P17" si="1">POWER(M9,2)</f>
        <v>4</v>
      </c>
      <c r="N17">
        <f t="shared" si="1"/>
        <v>9</v>
      </c>
      <c r="O17">
        <f t="shared" si="1"/>
        <v>4</v>
      </c>
      <c r="P17" s="4">
        <f t="shared" si="1"/>
        <v>90000000000</v>
      </c>
    </row>
    <row r="18" spans="12:16">
      <c r="L18" t="s">
        <v>74</v>
      </c>
      <c r="M18">
        <f t="shared" ref="M18:P18" si="2">POWER(M10,2)</f>
        <v>9</v>
      </c>
      <c r="N18">
        <f t="shared" si="2"/>
        <v>1</v>
      </c>
      <c r="O18">
        <f t="shared" si="2"/>
        <v>1</v>
      </c>
      <c r="P18" s="4">
        <f t="shared" si="2"/>
        <v>900000000</v>
      </c>
    </row>
    <row r="19" spans="1:16">
      <c r="A19" s="1" t="s">
        <v>88</v>
      </c>
      <c r="B19" t="s">
        <v>89</v>
      </c>
      <c r="C19">
        <v>1</v>
      </c>
      <c r="L19" t="s">
        <v>77</v>
      </c>
      <c r="M19">
        <f t="shared" ref="M19:P19" si="3">POWER(M11,2)</f>
        <v>1</v>
      </c>
      <c r="N19">
        <f t="shared" si="3"/>
        <v>9</v>
      </c>
      <c r="O19">
        <f t="shared" si="3"/>
        <v>4</v>
      </c>
      <c r="P19" s="4">
        <f t="shared" si="3"/>
        <v>62500000000</v>
      </c>
    </row>
    <row r="20" spans="2:16">
      <c r="B20" t="s">
        <v>90</v>
      </c>
      <c r="C20">
        <v>2</v>
      </c>
      <c r="L20" t="s">
        <v>80</v>
      </c>
      <c r="M20">
        <f t="shared" ref="M20:P20" si="4">POWER(M12,2)</f>
        <v>9</v>
      </c>
      <c r="N20">
        <f t="shared" si="4"/>
        <v>4</v>
      </c>
      <c r="O20">
        <f t="shared" si="4"/>
        <v>1</v>
      </c>
      <c r="P20" s="4">
        <f t="shared" si="4"/>
        <v>2500000000</v>
      </c>
    </row>
    <row r="21" spans="2:16">
      <c r="B21" t="s">
        <v>91</v>
      </c>
      <c r="C21">
        <v>3</v>
      </c>
      <c r="L21" t="s">
        <v>92</v>
      </c>
      <c r="M21">
        <f>SQRT(SUM(M16:M20))</f>
        <v>5.65685424949238</v>
      </c>
      <c r="N21">
        <f>SQRT(SUM(N16:N20))</f>
        <v>5.65685424949238</v>
      </c>
      <c r="O21">
        <f>SQRT(SUM(O16:O20))</f>
        <v>3.3166247903554</v>
      </c>
      <c r="P21">
        <f>SQRT(SUM(P16:P20))</f>
        <v>442605.919526615</v>
      </c>
    </row>
    <row r="25" spans="12:16">
      <c r="L25" t="s">
        <v>35</v>
      </c>
      <c r="M25" t="s">
        <v>59</v>
      </c>
      <c r="N25" t="s">
        <v>60</v>
      </c>
      <c r="O25" t="s">
        <v>61</v>
      </c>
      <c r="P25" t="s">
        <v>62</v>
      </c>
    </row>
    <row r="26" spans="12:16">
      <c r="L26" t="s">
        <v>69</v>
      </c>
      <c r="M26">
        <f>M8/M$21</f>
        <v>0.530330085889911</v>
      </c>
      <c r="N26">
        <f>N8/N$21</f>
        <v>0.530330085889911</v>
      </c>
      <c r="O26">
        <f>O8/O$21</f>
        <v>0.301511344577764</v>
      </c>
      <c r="P26">
        <f>P8/P$21</f>
        <v>0.451869238924568</v>
      </c>
    </row>
    <row r="27" spans="12:16">
      <c r="L27" t="s">
        <v>70</v>
      </c>
      <c r="M27">
        <f>M9/M$21</f>
        <v>0.353553390593274</v>
      </c>
      <c r="N27">
        <f>N9/N$21</f>
        <v>0.530330085889911</v>
      </c>
      <c r="O27">
        <f>O9/O$21</f>
        <v>0.603022689155527</v>
      </c>
      <c r="P27">
        <f>P9/P$21</f>
        <v>0.677803858386852</v>
      </c>
    </row>
    <row r="28" spans="12:16">
      <c r="L28" t="s">
        <v>74</v>
      </c>
      <c r="M28">
        <f>M10/M$21</f>
        <v>0.530330085889911</v>
      </c>
      <c r="N28">
        <f>N10/N$21</f>
        <v>0.176776695296637</v>
      </c>
      <c r="O28">
        <f>O10/O$21</f>
        <v>0.301511344577764</v>
      </c>
      <c r="P28">
        <f>P10/P$21</f>
        <v>0.0677803858386852</v>
      </c>
    </row>
    <row r="29" spans="12:16">
      <c r="L29" t="s">
        <v>77</v>
      </c>
      <c r="M29">
        <f>M11/M$21</f>
        <v>0.176776695296637</v>
      </c>
      <c r="N29">
        <f>N11/N$21</f>
        <v>0.530330085889911</v>
      </c>
      <c r="O29">
        <f>O11/O$21</f>
        <v>0.603022689155527</v>
      </c>
      <c r="P29">
        <f>P11/P$21</f>
        <v>0.56483654865571</v>
      </c>
    </row>
    <row r="30" spans="12:16">
      <c r="L30" t="s">
        <v>80</v>
      </c>
      <c r="M30">
        <f>M12/M$21</f>
        <v>0.530330085889911</v>
      </c>
      <c r="N30">
        <f>N12/N$21</f>
        <v>0.353553390593274</v>
      </c>
      <c r="O30">
        <f>O12/O$21</f>
        <v>0.301511344577764</v>
      </c>
      <c r="P30">
        <f>P12/P$21</f>
        <v>0.112967309731142</v>
      </c>
    </row>
    <row r="34" spans="12:16">
      <c r="L34" t="s">
        <v>45</v>
      </c>
      <c r="M34" t="s">
        <v>59</v>
      </c>
      <c r="N34" t="s">
        <v>60</v>
      </c>
      <c r="O34" t="s">
        <v>61</v>
      </c>
      <c r="P34" t="s">
        <v>62</v>
      </c>
    </row>
    <row r="35" spans="12:16">
      <c r="L35" t="s">
        <v>69</v>
      </c>
      <c r="M35">
        <f>M26*A$8</f>
        <v>21.2132034355964</v>
      </c>
      <c r="N35">
        <f t="shared" ref="N35:N39" si="5">N26*B$8</f>
        <v>10.6066017177982</v>
      </c>
      <c r="O35">
        <f t="shared" ref="O35:O39" si="6">O26*C$8</f>
        <v>3.01511344577764</v>
      </c>
      <c r="P35">
        <f t="shared" ref="P35:P39" si="7">P26*D$8</f>
        <v>13.556077167737</v>
      </c>
    </row>
    <row r="36" spans="12:16">
      <c r="L36" t="s">
        <v>70</v>
      </c>
      <c r="M36">
        <f>M27*A$8</f>
        <v>14.1421356237309</v>
      </c>
      <c r="N36">
        <f t="shared" si="5"/>
        <v>10.6066017177982</v>
      </c>
      <c r="O36">
        <f t="shared" si="6"/>
        <v>6.03022689155527</v>
      </c>
      <c r="P36">
        <f t="shared" si="7"/>
        <v>20.3341157516056</v>
      </c>
    </row>
    <row r="37" spans="12:16">
      <c r="L37" t="s">
        <v>74</v>
      </c>
      <c r="M37">
        <f>M28*A$8</f>
        <v>21.2132034355964</v>
      </c>
      <c r="N37">
        <f t="shared" si="5"/>
        <v>3.53553390593274</v>
      </c>
      <c r="O37">
        <f t="shared" si="6"/>
        <v>3.01511344577764</v>
      </c>
      <c r="P37">
        <f t="shared" si="7"/>
        <v>2.03341157516056</v>
      </c>
    </row>
    <row r="38" spans="12:16">
      <c r="L38" t="s">
        <v>77</v>
      </c>
      <c r="M38">
        <f>M29*A$8</f>
        <v>7.07106781186547</v>
      </c>
      <c r="N38">
        <f t="shared" si="5"/>
        <v>10.6066017177982</v>
      </c>
      <c r="O38">
        <f t="shared" si="6"/>
        <v>6.03022689155527</v>
      </c>
      <c r="P38">
        <f t="shared" si="7"/>
        <v>16.9450964596713</v>
      </c>
    </row>
    <row r="39" spans="12:16">
      <c r="L39" t="s">
        <v>80</v>
      </c>
      <c r="M39">
        <f>M30*A$8</f>
        <v>21.2132034355964</v>
      </c>
      <c r="N39">
        <f t="shared" si="5"/>
        <v>7.07106781186547</v>
      </c>
      <c r="O39">
        <f t="shared" si="6"/>
        <v>3.01511344577764</v>
      </c>
      <c r="P39">
        <f t="shared" si="7"/>
        <v>3.38901929193426</v>
      </c>
    </row>
    <row r="43" spans="13:16">
      <c r="M43" t="s">
        <v>93</v>
      </c>
      <c r="N43" t="s">
        <v>94</v>
      </c>
      <c r="O43" t="s">
        <v>95</v>
      </c>
      <c r="P43" t="s">
        <v>96</v>
      </c>
    </row>
    <row r="44" spans="12:16">
      <c r="L44" t="s">
        <v>69</v>
      </c>
      <c r="M44">
        <f>SUM(M35:O35)</f>
        <v>34.8349185991723</v>
      </c>
      <c r="N44">
        <f>P35</f>
        <v>13.556077167737</v>
      </c>
      <c r="O44">
        <f t="shared" ref="O44:O48" si="8">M44-N44</f>
        <v>21.2788414314352</v>
      </c>
      <c r="P44">
        <f t="shared" ref="P44:P48" si="9">RANK(O44,$O$44:$O$48,0)</f>
        <v>3</v>
      </c>
    </row>
    <row r="45" spans="12:16">
      <c r="L45" t="s">
        <v>70</v>
      </c>
      <c r="M45">
        <f>SUM(M36:O36)</f>
        <v>30.7789642330844</v>
      </c>
      <c r="N45">
        <f>P36</f>
        <v>20.3341157516056</v>
      </c>
      <c r="O45">
        <f t="shared" si="8"/>
        <v>10.4448484814789</v>
      </c>
      <c r="P45">
        <f t="shared" si="9"/>
        <v>4</v>
      </c>
    </row>
    <row r="46" spans="12:16">
      <c r="L46" t="s">
        <v>74</v>
      </c>
      <c r="M46">
        <f>SUM(M37:O37)</f>
        <v>27.7638507873068</v>
      </c>
      <c r="N46">
        <f>P37</f>
        <v>2.03341157516056</v>
      </c>
      <c r="O46">
        <f t="shared" si="8"/>
        <v>25.7304392121462</v>
      </c>
      <c r="P46">
        <f t="shared" si="9"/>
        <v>2</v>
      </c>
    </row>
    <row r="47" spans="12:16">
      <c r="L47" t="s">
        <v>77</v>
      </c>
      <c r="M47">
        <f>SUM(M38:O38)</f>
        <v>23.707896421219</v>
      </c>
      <c r="N47">
        <f>P38</f>
        <v>16.9450964596713</v>
      </c>
      <c r="O47">
        <f t="shared" si="8"/>
        <v>6.76279996154765</v>
      </c>
      <c r="P47">
        <f t="shared" si="9"/>
        <v>5</v>
      </c>
    </row>
    <row r="48" spans="12:16">
      <c r="L48" t="s">
        <v>80</v>
      </c>
      <c r="M48">
        <f>SUM(M39:O39)</f>
        <v>31.2993846932395</v>
      </c>
      <c r="N48">
        <f>P39</f>
        <v>3.38901929193426</v>
      </c>
      <c r="O48">
        <f t="shared" si="8"/>
        <v>27.9103654013053</v>
      </c>
      <c r="P48">
        <f t="shared" si="9"/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"/>
  <sheetViews>
    <sheetView workbookViewId="0">
      <selection activeCell="F24" sqref="F24"/>
    </sheetView>
  </sheetViews>
  <sheetFormatPr defaultColWidth="9.14285714285714" defaultRowHeight="15"/>
  <cols>
    <col min="10" max="10" width="17.2857142857143" customWidth="1"/>
    <col min="11" max="11" width="12.8571428571429"/>
    <col min="12" max="12" width="14"/>
    <col min="13" max="14" width="12.8571428571429"/>
    <col min="16" max="16" width="12.8571428571429"/>
  </cols>
  <sheetData>
    <row r="1" spans="1:1">
      <c r="A1" s="1" t="s">
        <v>97</v>
      </c>
    </row>
    <row r="2" spans="1:19">
      <c r="A2" s="1" t="s">
        <v>1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98</v>
      </c>
      <c r="P2" s="1" t="s">
        <v>99</v>
      </c>
      <c r="S2" t="s">
        <v>58</v>
      </c>
    </row>
    <row r="3" spans="1:24">
      <c r="A3" t="s">
        <v>10</v>
      </c>
      <c r="J3" s="1" t="s">
        <v>69</v>
      </c>
      <c r="K3">
        <v>1</v>
      </c>
      <c r="L3">
        <v>1</v>
      </c>
      <c r="M3">
        <v>3</v>
      </c>
      <c r="N3">
        <v>4</v>
      </c>
      <c r="O3">
        <v>1</v>
      </c>
      <c r="P3">
        <v>4</v>
      </c>
      <c r="S3" s="1" t="s">
        <v>59</v>
      </c>
      <c r="T3" s="1" t="s">
        <v>60</v>
      </c>
      <c r="U3" s="1" t="s">
        <v>61</v>
      </c>
      <c r="V3" s="1" t="s">
        <v>62</v>
      </c>
      <c r="W3" s="1" t="s">
        <v>98</v>
      </c>
      <c r="X3" s="1" t="s">
        <v>99</v>
      </c>
    </row>
    <row r="4" spans="10:24">
      <c r="J4" s="1" t="s">
        <v>70</v>
      </c>
      <c r="K4">
        <v>1</v>
      </c>
      <c r="L4">
        <v>1</v>
      </c>
      <c r="M4">
        <v>4</v>
      </c>
      <c r="N4">
        <v>3</v>
      </c>
      <c r="O4">
        <v>1</v>
      </c>
      <c r="P4">
        <v>3</v>
      </c>
      <c r="S4" s="2">
        <v>0.29</v>
      </c>
      <c r="T4" s="2">
        <v>0.173</v>
      </c>
      <c r="U4" s="2">
        <v>0.091</v>
      </c>
      <c r="V4" s="2">
        <v>0.162</v>
      </c>
      <c r="W4" s="2">
        <v>0.08</v>
      </c>
      <c r="X4" s="2">
        <v>0.204</v>
      </c>
    </row>
    <row r="5" spans="10:16">
      <c r="J5" s="1" t="s">
        <v>74</v>
      </c>
      <c r="K5">
        <v>1</v>
      </c>
      <c r="L5">
        <v>1</v>
      </c>
      <c r="M5">
        <v>4</v>
      </c>
      <c r="N5">
        <v>4</v>
      </c>
      <c r="O5">
        <v>1</v>
      </c>
      <c r="P5">
        <v>4</v>
      </c>
    </row>
    <row r="6" spans="10:16">
      <c r="J6" s="1" t="s">
        <v>77</v>
      </c>
      <c r="K6">
        <v>1</v>
      </c>
      <c r="L6">
        <v>1</v>
      </c>
      <c r="M6">
        <v>3</v>
      </c>
      <c r="N6">
        <v>3</v>
      </c>
      <c r="O6">
        <v>0</v>
      </c>
      <c r="P6">
        <v>3</v>
      </c>
    </row>
    <row r="7" spans="10:21">
      <c r="J7" s="1" t="s">
        <v>80</v>
      </c>
      <c r="K7">
        <v>1</v>
      </c>
      <c r="L7">
        <v>1</v>
      </c>
      <c r="M7">
        <v>3</v>
      </c>
      <c r="N7">
        <v>3</v>
      </c>
      <c r="O7">
        <v>1</v>
      </c>
      <c r="P7">
        <v>4</v>
      </c>
      <c r="S7" s="1" t="s">
        <v>100</v>
      </c>
      <c r="U7" t="s">
        <v>101</v>
      </c>
    </row>
    <row r="8" spans="10:21">
      <c r="J8" s="1" t="s">
        <v>102</v>
      </c>
      <c r="K8">
        <f t="shared" ref="K8:P8" si="0">SQRT(POWER(K3,2)+POWER(K4,2)+POWER(K5,2)+POWER(K6,2)+POWER(K7,2))</f>
        <v>2.23606797749979</v>
      </c>
      <c r="L8">
        <f t="shared" si="0"/>
        <v>2.23606797749979</v>
      </c>
      <c r="M8">
        <f t="shared" si="0"/>
        <v>7.68114574786861</v>
      </c>
      <c r="N8">
        <f t="shared" si="0"/>
        <v>7.68114574786861</v>
      </c>
      <c r="O8">
        <f t="shared" si="0"/>
        <v>2</v>
      </c>
      <c r="P8">
        <f t="shared" si="0"/>
        <v>8.12403840463596</v>
      </c>
      <c r="S8" s="1" t="s">
        <v>103</v>
      </c>
      <c r="U8" t="s">
        <v>104</v>
      </c>
    </row>
    <row r="12" spans="1:16">
      <c r="A12" s="1" t="s">
        <v>34</v>
      </c>
      <c r="K12" s="1" t="s">
        <v>59</v>
      </c>
      <c r="L12" s="1" t="s">
        <v>60</v>
      </c>
      <c r="M12" s="1" t="s">
        <v>61</v>
      </c>
      <c r="N12" s="1" t="s">
        <v>62</v>
      </c>
      <c r="O12" s="1" t="s">
        <v>98</v>
      </c>
      <c r="P12" s="1" t="s">
        <v>99</v>
      </c>
    </row>
    <row r="13" spans="1:16">
      <c r="A13" t="s">
        <v>36</v>
      </c>
      <c r="J13" s="1" t="s">
        <v>69</v>
      </c>
      <c r="K13">
        <f t="shared" ref="K13:P13" si="1">K3/K$8</f>
        <v>0.447213595499958</v>
      </c>
      <c r="L13">
        <f t="shared" si="1"/>
        <v>0.447213595499958</v>
      </c>
      <c r="M13">
        <f t="shared" si="1"/>
        <v>0.390566732942472</v>
      </c>
      <c r="N13">
        <f t="shared" si="1"/>
        <v>0.520755643923296</v>
      </c>
      <c r="O13">
        <f t="shared" si="1"/>
        <v>0.5</v>
      </c>
      <c r="P13">
        <f t="shared" si="1"/>
        <v>0.492365963917331</v>
      </c>
    </row>
    <row r="14" spans="10:16">
      <c r="J14" s="1" t="s">
        <v>70</v>
      </c>
      <c r="K14">
        <f t="shared" ref="K14:P14" si="2">K4/K$8</f>
        <v>0.447213595499958</v>
      </c>
      <c r="L14">
        <f t="shared" si="2"/>
        <v>0.447213595499958</v>
      </c>
      <c r="M14">
        <f t="shared" si="2"/>
        <v>0.520755643923296</v>
      </c>
      <c r="N14">
        <f t="shared" si="2"/>
        <v>0.390566732942472</v>
      </c>
      <c r="O14">
        <f t="shared" si="2"/>
        <v>0.5</v>
      </c>
      <c r="P14">
        <f t="shared" si="2"/>
        <v>0.369274472937998</v>
      </c>
    </row>
    <row r="15" spans="10:16">
      <c r="J15" s="1" t="s">
        <v>74</v>
      </c>
      <c r="K15">
        <f t="shared" ref="K15:P15" si="3">K5/K$8</f>
        <v>0.447213595499958</v>
      </c>
      <c r="L15">
        <f t="shared" si="3"/>
        <v>0.447213595499958</v>
      </c>
      <c r="M15">
        <f t="shared" si="3"/>
        <v>0.520755643923296</v>
      </c>
      <c r="N15">
        <f t="shared" si="3"/>
        <v>0.520755643923296</v>
      </c>
      <c r="O15">
        <f t="shared" si="3"/>
        <v>0.5</v>
      </c>
      <c r="P15">
        <f t="shared" si="3"/>
        <v>0.492365963917331</v>
      </c>
    </row>
    <row r="16" spans="10:16">
      <c r="J16" s="1" t="s">
        <v>77</v>
      </c>
      <c r="K16">
        <f t="shared" ref="K16:P16" si="4">K6/K$8</f>
        <v>0.447213595499958</v>
      </c>
      <c r="L16">
        <f t="shared" si="4"/>
        <v>0.447213595499958</v>
      </c>
      <c r="M16">
        <f t="shared" si="4"/>
        <v>0.390566732942472</v>
      </c>
      <c r="N16">
        <f t="shared" si="4"/>
        <v>0.390566732942472</v>
      </c>
      <c r="O16">
        <f t="shared" si="4"/>
        <v>0</v>
      </c>
      <c r="P16">
        <f t="shared" si="4"/>
        <v>0.369274472937998</v>
      </c>
    </row>
    <row r="17" spans="10:16">
      <c r="J17" s="1" t="s">
        <v>80</v>
      </c>
      <c r="K17">
        <f t="shared" ref="K17:P17" si="5">K7/K$8</f>
        <v>0.447213595499958</v>
      </c>
      <c r="L17">
        <f t="shared" si="5"/>
        <v>0.447213595499958</v>
      </c>
      <c r="M17">
        <f t="shared" si="5"/>
        <v>0.390566732942472</v>
      </c>
      <c r="N17">
        <f t="shared" si="5"/>
        <v>0.390566732942472</v>
      </c>
      <c r="O17">
        <f t="shared" si="5"/>
        <v>0.5</v>
      </c>
      <c r="P17">
        <f t="shared" si="5"/>
        <v>0.492365963917331</v>
      </c>
    </row>
    <row r="21" spans="1:16">
      <c r="A21" s="1" t="s">
        <v>44</v>
      </c>
      <c r="K21" s="1" t="s">
        <v>59</v>
      </c>
      <c r="L21" s="1" t="s">
        <v>60</v>
      </c>
      <c r="M21" s="1" t="s">
        <v>61</v>
      </c>
      <c r="N21" s="1" t="s">
        <v>62</v>
      </c>
      <c r="O21" s="1" t="s">
        <v>98</v>
      </c>
      <c r="P21" s="1" t="s">
        <v>99</v>
      </c>
    </row>
    <row r="22" spans="1:16">
      <c r="A22" t="s">
        <v>45</v>
      </c>
      <c r="J22" s="1" t="s">
        <v>69</v>
      </c>
      <c r="K22">
        <f>K13*S$4</f>
        <v>0.129691942694988</v>
      </c>
      <c r="L22">
        <f>L13*T$4</f>
        <v>0.0773679520214927</v>
      </c>
      <c r="M22">
        <f t="shared" ref="K22:P22" si="6">M13*U$4</f>
        <v>0.0355415726977649</v>
      </c>
      <c r="N22">
        <f t="shared" si="6"/>
        <v>0.0843624143155739</v>
      </c>
      <c r="O22">
        <f t="shared" si="6"/>
        <v>0.04</v>
      </c>
      <c r="P22">
        <f t="shared" si="6"/>
        <v>0.100442656639135</v>
      </c>
    </row>
    <row r="23" spans="10:16">
      <c r="J23" s="1" t="s">
        <v>70</v>
      </c>
      <c r="K23">
        <f>K14*S$4</f>
        <v>0.129691942694988</v>
      </c>
      <c r="L23">
        <f>L14*T$4</f>
        <v>0.0773679520214927</v>
      </c>
      <c r="M23">
        <f t="shared" ref="K23:P23" si="7">M14*U$4</f>
        <v>0.0473887635970199</v>
      </c>
      <c r="N23">
        <f t="shared" si="7"/>
        <v>0.0632718107366804</v>
      </c>
      <c r="O23">
        <f t="shared" si="7"/>
        <v>0.04</v>
      </c>
      <c r="P23">
        <f t="shared" si="7"/>
        <v>0.0753319924793516</v>
      </c>
    </row>
    <row r="24" spans="10:16">
      <c r="J24" s="1" t="s">
        <v>74</v>
      </c>
      <c r="K24">
        <f>K15*S$4</f>
        <v>0.129691942694988</v>
      </c>
      <c r="L24">
        <f>L15*T$4</f>
        <v>0.0773679520214927</v>
      </c>
      <c r="M24">
        <f t="shared" ref="K24:P24" si="8">M15*U$4</f>
        <v>0.0473887635970199</v>
      </c>
      <c r="N24">
        <f t="shared" si="8"/>
        <v>0.0843624143155739</v>
      </c>
      <c r="O24">
        <f t="shared" si="8"/>
        <v>0.04</v>
      </c>
      <c r="P24">
        <f t="shared" si="8"/>
        <v>0.100442656639135</v>
      </c>
    </row>
    <row r="25" spans="10:16">
      <c r="J25" s="1" t="s">
        <v>77</v>
      </c>
      <c r="K25">
        <f>K16*S$4</f>
        <v>0.129691942694988</v>
      </c>
      <c r="L25">
        <f>L16*T$4</f>
        <v>0.0773679520214927</v>
      </c>
      <c r="M25">
        <f t="shared" ref="K25:P25" si="9">M16*U$4</f>
        <v>0.0355415726977649</v>
      </c>
      <c r="N25">
        <f t="shared" si="9"/>
        <v>0.0632718107366804</v>
      </c>
      <c r="O25">
        <f t="shared" si="9"/>
        <v>0</v>
      </c>
      <c r="P25">
        <f t="shared" si="9"/>
        <v>0.0753319924793516</v>
      </c>
    </row>
    <row r="26" spans="10:16">
      <c r="J26" s="1" t="s">
        <v>80</v>
      </c>
      <c r="K26">
        <f>K17*S$4</f>
        <v>0.129691942694988</v>
      </c>
      <c r="L26">
        <f>L17*T$4</f>
        <v>0.0773679520214927</v>
      </c>
      <c r="M26">
        <f t="shared" ref="K26:P26" si="10">M17*U$4</f>
        <v>0.0355415726977649</v>
      </c>
      <c r="N26">
        <f t="shared" si="10"/>
        <v>0.0632718107366804</v>
      </c>
      <c r="O26">
        <f t="shared" si="10"/>
        <v>0.04</v>
      </c>
      <c r="P26">
        <f t="shared" si="10"/>
        <v>0.100442656639135</v>
      </c>
    </row>
    <row r="29" spans="1:14">
      <c r="A29" s="1" t="s">
        <v>46</v>
      </c>
      <c r="J29" s="1"/>
      <c r="K29" s="1" t="s">
        <v>47</v>
      </c>
      <c r="L29" s="1" t="s">
        <v>48</v>
      </c>
      <c r="M29" s="1" t="s">
        <v>105</v>
      </c>
      <c r="N29" s="1" t="s">
        <v>50</v>
      </c>
    </row>
    <row r="30" spans="1:14">
      <c r="A30" t="s">
        <v>51</v>
      </c>
      <c r="J30" s="1" t="s">
        <v>69</v>
      </c>
      <c r="K30">
        <f>K22+L22+O22+P22</f>
        <v>0.347502551355616</v>
      </c>
      <c r="L30">
        <f t="shared" ref="L30:L34" si="11">M22+N22</f>
        <v>0.119903987013339</v>
      </c>
      <c r="M30">
        <f t="shared" ref="M30:M34" si="12">K30-L30</f>
        <v>0.227598564342277</v>
      </c>
      <c r="N30">
        <f t="shared" ref="N30:N34" si="13">RANK(M30,$M$30:$M$34)</f>
        <v>2</v>
      </c>
    </row>
    <row r="31" spans="10:14">
      <c r="J31" s="1" t="s">
        <v>70</v>
      </c>
      <c r="K31">
        <f>K23+L23+O23+P23</f>
        <v>0.322391887195832</v>
      </c>
      <c r="L31">
        <f t="shared" si="11"/>
        <v>0.1106605743337</v>
      </c>
      <c r="M31">
        <f t="shared" si="12"/>
        <v>0.211731312862132</v>
      </c>
      <c r="N31">
        <f t="shared" si="13"/>
        <v>4</v>
      </c>
    </row>
    <row r="32" spans="10:14">
      <c r="J32" s="1" t="s">
        <v>74</v>
      </c>
      <c r="K32">
        <f>K24+L24+O24+P24</f>
        <v>0.347502551355616</v>
      </c>
      <c r="L32">
        <f t="shared" si="11"/>
        <v>0.131751177912594</v>
      </c>
      <c r="M32">
        <f t="shared" si="12"/>
        <v>0.215751373443022</v>
      </c>
      <c r="N32">
        <f t="shared" si="13"/>
        <v>3</v>
      </c>
    </row>
    <row r="33" spans="10:14">
      <c r="J33" s="1" t="s">
        <v>77</v>
      </c>
      <c r="K33">
        <f>K25+L25+O25+P25</f>
        <v>0.282391887195832</v>
      </c>
      <c r="L33">
        <f t="shared" si="11"/>
        <v>0.0988133834344453</v>
      </c>
      <c r="M33">
        <f t="shared" si="12"/>
        <v>0.183578503761387</v>
      </c>
      <c r="N33">
        <f t="shared" si="13"/>
        <v>5</v>
      </c>
    </row>
    <row r="34" spans="10:14">
      <c r="J34" s="1" t="s">
        <v>80</v>
      </c>
      <c r="K34">
        <f>K26+L26+O26+P26</f>
        <v>0.347502551355616</v>
      </c>
      <c r="L34">
        <f t="shared" si="11"/>
        <v>0.0988133834344453</v>
      </c>
      <c r="M34">
        <f t="shared" si="12"/>
        <v>0.248689167921171</v>
      </c>
      <c r="N34">
        <f t="shared" si="13"/>
        <v>1</v>
      </c>
    </row>
    <row r="36" spans="1:10">
      <c r="A36" s="1" t="s">
        <v>52</v>
      </c>
      <c r="J36" s="1" t="s">
        <v>106</v>
      </c>
    </row>
    <row r="37" spans="1:10">
      <c r="A37" t="s">
        <v>54</v>
      </c>
      <c r="J37" t="s">
        <v>107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Jobsheet_No1</vt:lpstr>
      <vt:lpstr>Jobsheet_No2</vt:lpstr>
      <vt:lpstr>ContohSoal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2019-10-29T03:05:00Z</dcterms:created>
  <dcterms:modified xsi:type="dcterms:W3CDTF">2019-12-03T02:57:03Z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