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<sst xmlns="http://schemas.openxmlformats.org/spreadsheetml/2006/main" count="167" uniqueCount="45">
  <si>
    <t>Nama:</t>
  </si>
  <si>
    <t>Fany Ervansyah</t>
  </si>
  <si>
    <t>NIM:</t>
  </si>
  <si>
    <t>STEP 1</t>
  </si>
  <si>
    <t>Kriteria</t>
  </si>
  <si>
    <t>Pangsa Pasar</t>
  </si>
  <si>
    <t>T. Pendapatan</t>
  </si>
  <si>
    <t>Infrastruktur</t>
  </si>
  <si>
    <t>Transportasi</t>
  </si>
  <si>
    <t>Membuat perbandingan berpasangan</t>
  </si>
  <si>
    <t>Pangsa pasar</t>
  </si>
  <si>
    <t>T.Pendapatan</t>
  </si>
  <si>
    <t>Jumlah</t>
  </si>
  <si>
    <t>STEP 2</t>
  </si>
  <si>
    <t>Rata-Rata</t>
  </si>
  <si>
    <t>Normalisasi Data Dan Mencari Beban Prioritas</t>
  </si>
  <si>
    <t>STEP 3</t>
  </si>
  <si>
    <t>Menghitung Perkalian Matrix</t>
  </si>
  <si>
    <t>x</t>
  </si>
  <si>
    <t>=</t>
  </si>
  <si>
    <t>STEP 4</t>
  </si>
  <si>
    <t>Membagi Hasil perkalian Matrix dengan Beban Prioritas</t>
  </si>
  <si>
    <t>STEP 5</t>
  </si>
  <si>
    <t>λmax</t>
  </si>
  <si>
    <t>lambdaMax</t>
  </si>
  <si>
    <t>STEP 6</t>
  </si>
  <si>
    <t>CI</t>
  </si>
  <si>
    <t>Menghitung Index Konsistensi</t>
  </si>
  <si>
    <t>STEP 7</t>
  </si>
  <si>
    <t>RC</t>
  </si>
  <si>
    <t>Rasio Konsistensi</t>
  </si>
  <si>
    <t>Rasio Konsistensi Kriteria Pangsa Pasar</t>
  </si>
  <si>
    <t>Atlanta</t>
  </si>
  <si>
    <t>Birmingham</t>
  </si>
  <si>
    <t>Charlotte</t>
  </si>
  <si>
    <t>Rasio Konsistensi Kriteria T. Pendapatan</t>
  </si>
  <si>
    <t>Rasio Konsistensi Kriteria Infrastruktur</t>
  </si>
  <si>
    <t>Rasio Konsistensi Kriteria Transportasi</t>
  </si>
  <si>
    <t>STEP 8</t>
  </si>
  <si>
    <t>Bobot Evaluasi</t>
  </si>
  <si>
    <t>Bobot Prioritas</t>
  </si>
  <si>
    <t>KESIMPULAN</t>
  </si>
  <si>
    <t xml:space="preserve">Lokasi terbaik berdasarkan pangsa pasar, </t>
  </si>
  <si>
    <t>tingkat pendapatan, Infrastruktur, dan</t>
  </si>
  <si>
    <r>
      <t xml:space="preserve">Transportasi adalah </t>
    </r>
    <r>
      <rPr>
        <b/>
        <i/>
        <sz val="11"/>
        <color theme="1"/>
        <rFont val="Calibri"/>
        <charset val="134"/>
        <scheme val="minor"/>
      </rPr>
      <t>Atlanta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</si>
</sst>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BCFE7C"/>
        <bgColor indexed="64"/>
      </patternFill>
    </fill>
    <fill>
      <patternFill patternType="solid">
        <fgColor rgb="FF161E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12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1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1" borderId="15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5" fillId="31" borderId="11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8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3FA00"/>
      <color rgb="00BCFE7C"/>
      <color rgb="00161E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91"/>
  <sheetViews>
    <sheetView tabSelected="1" topLeftCell="A175" workbookViewId="0">
      <selection activeCell="C190" sqref="C190"/>
    </sheetView>
  </sheetViews>
  <sheetFormatPr defaultColWidth="9.14285714285714" defaultRowHeight="15"/>
  <cols>
    <col min="2" max="2" width="11.7142857142857"/>
    <col min="8" max="8" width="15.8571428571429" customWidth="1"/>
    <col min="9" max="9" width="15.4285714285714" customWidth="1"/>
    <col min="10" max="10" width="15.1428571428571" customWidth="1"/>
    <col min="11" max="11" width="14.7142857142857" customWidth="1"/>
    <col min="12" max="12" width="15.2857142857143" customWidth="1"/>
    <col min="13" max="13" width="14.8571428571429" customWidth="1"/>
    <col min="14" max="15" width="12.8571428571429"/>
    <col min="22" max="25" width="12.8571428571429"/>
  </cols>
  <sheetData>
    <row r="2" spans="1:2">
      <c r="A2" t="s">
        <v>0</v>
      </c>
      <c r="B2" t="s">
        <v>1</v>
      </c>
    </row>
    <row r="3" spans="1:2">
      <c r="A3" t="s">
        <v>2</v>
      </c>
      <c r="B3">
        <v>1641720080</v>
      </c>
    </row>
    <row r="4" spans="1:12">
      <c r="A4" s="1" t="s">
        <v>3</v>
      </c>
      <c r="H4" s="2" t="s">
        <v>4</v>
      </c>
      <c r="I4" s="7" t="s">
        <v>5</v>
      </c>
      <c r="J4" s="7" t="s">
        <v>6</v>
      </c>
      <c r="K4" s="7" t="s">
        <v>7</v>
      </c>
      <c r="L4" s="7" t="s">
        <v>8</v>
      </c>
    </row>
    <row r="5" spans="1:12">
      <c r="A5" t="s">
        <v>9</v>
      </c>
      <c r="H5" s="3" t="s">
        <v>10</v>
      </c>
      <c r="I5" s="9">
        <v>1</v>
      </c>
      <c r="J5" s="9">
        <v>3</v>
      </c>
      <c r="K5" s="9">
        <v>2</v>
      </c>
      <c r="L5" s="9">
        <v>3</v>
      </c>
    </row>
    <row r="6" spans="8:12">
      <c r="H6" s="3" t="s">
        <v>11</v>
      </c>
      <c r="I6" s="9">
        <f>J6/J5</f>
        <v>0.333333333333333</v>
      </c>
      <c r="J6" s="9">
        <v>1</v>
      </c>
      <c r="K6" s="9">
        <f>J6/J7</f>
        <v>0.5</v>
      </c>
      <c r="L6" s="9">
        <f>J6/J8</f>
        <v>0.333333333333333</v>
      </c>
    </row>
    <row r="7" spans="8:12">
      <c r="H7" s="3" t="s">
        <v>7</v>
      </c>
      <c r="I7" s="9">
        <f>K7/K5</f>
        <v>0.5</v>
      </c>
      <c r="J7" s="9">
        <v>2</v>
      </c>
      <c r="K7" s="9">
        <v>1</v>
      </c>
      <c r="L7" s="9">
        <f>K7/K8</f>
        <v>0.5</v>
      </c>
    </row>
    <row r="8" spans="8:12">
      <c r="H8" s="4" t="s">
        <v>8</v>
      </c>
      <c r="I8" s="10">
        <f>L8/L5</f>
        <v>0.333333333333333</v>
      </c>
      <c r="J8" s="10">
        <v>3</v>
      </c>
      <c r="K8" s="10">
        <v>2</v>
      </c>
      <c r="L8" s="10">
        <v>1</v>
      </c>
    </row>
    <row r="9" spans="8:12">
      <c r="H9" s="5" t="s">
        <v>12</v>
      </c>
      <c r="I9" s="11">
        <f>SUM(I5:I8)</f>
        <v>2.16666666666667</v>
      </c>
      <c r="J9" s="11">
        <f>SUM(J5:J8)</f>
        <v>9</v>
      </c>
      <c r="K9" s="11">
        <f>SUM(K5:K8)</f>
        <v>5.5</v>
      </c>
      <c r="L9" s="11">
        <f>SUM(L5:L8)</f>
        <v>4.83333333333333</v>
      </c>
    </row>
    <row r="11" spans="1:14">
      <c r="A11" s="1" t="s">
        <v>13</v>
      </c>
      <c r="H11" s="2" t="s">
        <v>4</v>
      </c>
      <c r="I11" s="7" t="s">
        <v>5</v>
      </c>
      <c r="J11" s="7" t="s">
        <v>6</v>
      </c>
      <c r="K11" s="7" t="s">
        <v>7</v>
      </c>
      <c r="L11" s="7" t="s">
        <v>8</v>
      </c>
      <c r="M11" s="7" t="s">
        <v>12</v>
      </c>
      <c r="N11" s="7" t="s">
        <v>14</v>
      </c>
    </row>
    <row r="12" spans="1:14">
      <c r="A12" t="s">
        <v>15</v>
      </c>
      <c r="H12" s="3" t="s">
        <v>10</v>
      </c>
      <c r="I12" s="9">
        <f>I5/$I$9</f>
        <v>0.461538461538462</v>
      </c>
      <c r="J12" s="9">
        <f>J5/$J$9</f>
        <v>0.333333333333333</v>
      </c>
      <c r="K12" s="9">
        <f>K5/$K$9</f>
        <v>0.363636363636364</v>
      </c>
      <c r="L12" s="9">
        <f>L5/$L$9</f>
        <v>0.620689655172414</v>
      </c>
      <c r="M12" s="9">
        <f>SUM(I12:L12)</f>
        <v>1.77919781368057</v>
      </c>
      <c r="N12" s="9">
        <f>AVERAGE(I12:L12)</f>
        <v>0.444799453420143</v>
      </c>
    </row>
    <row r="13" spans="8:14">
      <c r="H13" s="3" t="s">
        <v>11</v>
      </c>
      <c r="I13" s="9">
        <f>I6/$I$9</f>
        <v>0.153846153846154</v>
      </c>
      <c r="J13" s="9">
        <f>J6/$J$9</f>
        <v>0.111111111111111</v>
      </c>
      <c r="K13" s="9">
        <f>K6/$K$9</f>
        <v>0.0909090909090909</v>
      </c>
      <c r="L13" s="9">
        <f>L6/$L$9</f>
        <v>0.0689655172413792</v>
      </c>
      <c r="M13" s="9">
        <f>SUM(I13:L13)</f>
        <v>0.424831873107735</v>
      </c>
      <c r="N13" s="9">
        <f>AVERAGE(I13:L13)</f>
        <v>0.106207968276934</v>
      </c>
    </row>
    <row r="14" spans="8:14">
      <c r="H14" s="3" t="s">
        <v>7</v>
      </c>
      <c r="I14" s="9">
        <f>I7/$I$9</f>
        <v>0.230769230769231</v>
      </c>
      <c r="J14" s="9">
        <f>J7/$J$9</f>
        <v>0.222222222222222</v>
      </c>
      <c r="K14" s="9">
        <f>K7/$K$9</f>
        <v>0.181818181818182</v>
      </c>
      <c r="L14" s="9">
        <f>L7/$L$9</f>
        <v>0.103448275862069</v>
      </c>
      <c r="M14" s="9">
        <f>SUM(I14:L14)</f>
        <v>0.738257910671704</v>
      </c>
      <c r="N14" s="9">
        <f>AVERAGE(I14:L14)</f>
        <v>0.184564477667926</v>
      </c>
    </row>
    <row r="15" ht="15.75" spans="8:14">
      <c r="H15" s="4" t="s">
        <v>8</v>
      </c>
      <c r="I15" s="9">
        <f>I8/$I$9</f>
        <v>0.153846153846154</v>
      </c>
      <c r="J15" s="9">
        <f>J8/$J$9</f>
        <v>0.333333333333333</v>
      </c>
      <c r="K15" s="9">
        <f>K8/$K$9</f>
        <v>0.363636363636364</v>
      </c>
      <c r="L15" s="9">
        <f>L8/$L$9</f>
        <v>0.206896551724138</v>
      </c>
      <c r="M15" s="9">
        <f>SUM(I15:L15)</f>
        <v>1.05771240253999</v>
      </c>
      <c r="N15" s="9">
        <f>AVERAGE(I15:L15)</f>
        <v>0.264428100634997</v>
      </c>
    </row>
    <row r="18" spans="1:15">
      <c r="A18" s="1" t="s">
        <v>16</v>
      </c>
      <c r="H18" s="6">
        <v>1</v>
      </c>
      <c r="I18" s="12">
        <v>3</v>
      </c>
      <c r="J18" s="12">
        <v>2</v>
      </c>
      <c r="K18" s="13">
        <v>3</v>
      </c>
      <c r="L18" s="14"/>
      <c r="M18" s="15">
        <f t="shared" ref="M18:M21" si="0">N12</f>
        <v>0.444799453420143</v>
      </c>
      <c r="N18" s="14"/>
      <c r="O18" s="15">
        <f>(H18*$M$18)+(I18*$M$19)+(J18*$M$20)+(K18*$M$21)</f>
        <v>1.92583661549179</v>
      </c>
    </row>
    <row r="19" spans="1:15">
      <c r="A19" t="s">
        <v>17</v>
      </c>
      <c r="H19" s="6">
        <f>I19/I18</f>
        <v>0.333333333333333</v>
      </c>
      <c r="I19" s="12">
        <v>1</v>
      </c>
      <c r="J19" s="12">
        <f>I19/I20</f>
        <v>0.5</v>
      </c>
      <c r="K19" s="13">
        <f>I19/I21</f>
        <v>0.333333333333333</v>
      </c>
      <c r="L19" s="14" t="s">
        <v>18</v>
      </c>
      <c r="M19" s="15">
        <f t="shared" si="0"/>
        <v>0.106207968276934</v>
      </c>
      <c r="N19" s="14" t="s">
        <v>19</v>
      </c>
      <c r="O19" s="15">
        <f>(H19*$M$18)+(I19*$M$19)+(J19*$M$20)+(K19*$M$21)</f>
        <v>0.434899391795943</v>
      </c>
    </row>
    <row r="20" spans="8:15">
      <c r="H20" s="6">
        <f>J20/J18</f>
        <v>0.5</v>
      </c>
      <c r="I20" s="12">
        <v>2</v>
      </c>
      <c r="J20" s="12">
        <v>1</v>
      </c>
      <c r="K20" s="13">
        <f>J20/J21</f>
        <v>0.5</v>
      </c>
      <c r="L20" s="14"/>
      <c r="M20" s="15">
        <f t="shared" si="0"/>
        <v>0.184564477667926</v>
      </c>
      <c r="N20" s="14"/>
      <c r="O20" s="15">
        <f>(H20*$M$18)+(I20*$M$19)+(J20*$M$20)+(K20*$M$21)</f>
        <v>0.751594191249364</v>
      </c>
    </row>
    <row r="21" spans="8:15">
      <c r="H21" s="6">
        <f>K21/K18</f>
        <v>0.333333333333333</v>
      </c>
      <c r="I21" s="12">
        <v>3</v>
      </c>
      <c r="J21" s="12">
        <v>2</v>
      </c>
      <c r="K21" s="13">
        <v>1</v>
      </c>
      <c r="L21" s="14"/>
      <c r="M21" s="15">
        <f t="shared" si="0"/>
        <v>0.264428100634997</v>
      </c>
      <c r="N21" s="14"/>
      <c r="O21" s="15">
        <f>(H21*$M$18)+(I21*$M$19)+(J21*$M$20)+(K21*$M$21)</f>
        <v>1.10044744527503</v>
      </c>
    </row>
    <row r="22" spans="1:1">
      <c r="A22" s="1" t="s">
        <v>20</v>
      </c>
    </row>
    <row r="23" spans="1:9">
      <c r="A23" t="s">
        <v>21</v>
      </c>
      <c r="H23" s="7" t="s">
        <v>10</v>
      </c>
      <c r="I23" s="9">
        <f>O18/N12</f>
        <v>4.32967397033356</v>
      </c>
    </row>
    <row r="24" spans="8:9">
      <c r="H24" s="7" t="s">
        <v>11</v>
      </c>
      <c r="I24" s="9">
        <f>O19/N13</f>
        <v>4.09479061553986</v>
      </c>
    </row>
    <row r="25" spans="8:9">
      <c r="H25" s="7" t="s">
        <v>7</v>
      </c>
      <c r="I25" s="9">
        <f>O20/N14</f>
        <v>4.072258111345</v>
      </c>
    </row>
    <row r="26" spans="8:9">
      <c r="H26" s="7" t="s">
        <v>8</v>
      </c>
      <c r="I26" s="9">
        <f>O21/N15</f>
        <v>4.16161309116701</v>
      </c>
    </row>
    <row r="29" spans="1:9">
      <c r="A29" s="1" t="s">
        <v>22</v>
      </c>
      <c r="H29" s="7" t="s">
        <v>23</v>
      </c>
      <c r="I29" s="9">
        <f>SUM(I23:I26)/4</f>
        <v>4.16458394709636</v>
      </c>
    </row>
    <row r="30" spans="1:1">
      <c r="A30" t="s">
        <v>24</v>
      </c>
    </row>
    <row r="33" spans="1:9">
      <c r="A33" s="1" t="s">
        <v>25</v>
      </c>
      <c r="H33" s="7" t="s">
        <v>26</v>
      </c>
      <c r="I33" s="9">
        <f>(I29-4)/(4-1)</f>
        <v>0.0548613156987852</v>
      </c>
    </row>
    <row r="34" spans="1:1">
      <c r="A34" t="s">
        <v>27</v>
      </c>
    </row>
    <row r="37" spans="1:9">
      <c r="A37" s="1" t="s">
        <v>28</v>
      </c>
      <c r="H37" s="7" t="s">
        <v>29</v>
      </c>
      <c r="I37" s="9">
        <f>I33/0.58</f>
        <v>0.094588475342733</v>
      </c>
    </row>
    <row r="38" spans="1:1">
      <c r="A38" t="s">
        <v>30</v>
      </c>
    </row>
    <row r="40" spans="2:11">
      <c r="B40" s="1" t="s">
        <v>31</v>
      </c>
      <c r="H40" s="2" t="s">
        <v>10</v>
      </c>
      <c r="I40" s="8" t="s">
        <v>32</v>
      </c>
      <c r="J40" s="8" t="s">
        <v>33</v>
      </c>
      <c r="K40" s="8" t="s">
        <v>34</v>
      </c>
    </row>
    <row r="41" spans="8:11">
      <c r="H41" s="8" t="s">
        <v>32</v>
      </c>
      <c r="I41" s="9">
        <v>1</v>
      </c>
      <c r="J41" s="9">
        <f>I41/I42</f>
        <v>5</v>
      </c>
      <c r="K41" s="9">
        <v>9</v>
      </c>
    </row>
    <row r="42" spans="8:11">
      <c r="H42" s="8" t="s">
        <v>33</v>
      </c>
      <c r="I42" s="9">
        <v>0.2</v>
      </c>
      <c r="J42" s="9">
        <v>1</v>
      </c>
      <c r="K42" s="9">
        <v>3</v>
      </c>
    </row>
    <row r="43" spans="8:11">
      <c r="H43" s="8" t="s">
        <v>34</v>
      </c>
      <c r="I43" s="10">
        <f>K43/K41</f>
        <v>0.111111111111111</v>
      </c>
      <c r="J43" s="10">
        <f>K43/K42</f>
        <v>0.333333333333333</v>
      </c>
      <c r="K43" s="10">
        <v>1</v>
      </c>
    </row>
    <row r="44" spans="8:11">
      <c r="H44" s="5" t="s">
        <v>12</v>
      </c>
      <c r="I44" s="11">
        <f>SUM(I41:I43)</f>
        <v>1.31111111111111</v>
      </c>
      <c r="J44" s="11">
        <f>SUM(J41:J43)</f>
        <v>6.33333333333333</v>
      </c>
      <c r="K44" s="11">
        <f>SUM(K41:K43)</f>
        <v>13</v>
      </c>
    </row>
    <row r="46" spans="8:13">
      <c r="H46" s="2" t="s">
        <v>10</v>
      </c>
      <c r="I46" s="8" t="s">
        <v>32</v>
      </c>
      <c r="J46" s="8" t="s">
        <v>33</v>
      </c>
      <c r="K46" s="8" t="s">
        <v>34</v>
      </c>
      <c r="L46" s="8" t="s">
        <v>12</v>
      </c>
      <c r="M46" s="8" t="s">
        <v>14</v>
      </c>
    </row>
    <row r="47" spans="8:13">
      <c r="H47" s="8" t="s">
        <v>32</v>
      </c>
      <c r="I47" s="9">
        <f>I41/I44</f>
        <v>0.76271186440678</v>
      </c>
      <c r="J47" s="9">
        <f>J41/J44</f>
        <v>0.789473684210526</v>
      </c>
      <c r="K47" s="9">
        <f>K41/K44</f>
        <v>0.692307692307692</v>
      </c>
      <c r="L47" s="9">
        <f>SUM(I47:K47)</f>
        <v>2.244493240925</v>
      </c>
      <c r="M47" s="16">
        <f>L47/3</f>
        <v>0.748164413641666</v>
      </c>
    </row>
    <row r="48" spans="8:13">
      <c r="H48" s="8" t="s">
        <v>33</v>
      </c>
      <c r="I48" s="9">
        <f>I42/I44</f>
        <v>0.152542372881356</v>
      </c>
      <c r="J48" s="9">
        <f>J42/J44</f>
        <v>0.157894736842105</v>
      </c>
      <c r="K48" s="9">
        <f>K42/K44</f>
        <v>0.230769230769231</v>
      </c>
      <c r="L48" s="9">
        <f>SUM(I48:K48)</f>
        <v>0.541206340492692</v>
      </c>
      <c r="M48" s="16">
        <f>L48/3</f>
        <v>0.180402113497564</v>
      </c>
    </row>
    <row r="49" spans="8:13">
      <c r="H49" s="8" t="s">
        <v>34</v>
      </c>
      <c r="I49" s="9">
        <f>I43/I44</f>
        <v>0.0847457627118644</v>
      </c>
      <c r="J49" s="9">
        <f>J43/J44</f>
        <v>0.0526315789473684</v>
      </c>
      <c r="K49" s="9">
        <f>K43/K44</f>
        <v>0.0769230769230769</v>
      </c>
      <c r="L49" s="9">
        <f>SUM(I49:K49)</f>
        <v>0.21430041858231</v>
      </c>
      <c r="M49" s="16">
        <f>L49/3</f>
        <v>0.0714334728607699</v>
      </c>
    </row>
    <row r="52" spans="8:14">
      <c r="H52" s="6">
        <v>1</v>
      </c>
      <c r="I52">
        <v>5</v>
      </c>
      <c r="J52" s="13">
        <v>9</v>
      </c>
      <c r="K52" s="14"/>
      <c r="L52" s="15">
        <f>M47</f>
        <v>0.748164413641666</v>
      </c>
      <c r="M52" s="14"/>
      <c r="N52" s="15">
        <f>(H52*$L$52)+(I52*$L$53)+(J52*$L$54)</f>
        <v>2.29307623687642</v>
      </c>
    </row>
    <row r="53" spans="8:14">
      <c r="H53" s="6">
        <v>0.2</v>
      </c>
      <c r="I53">
        <v>1</v>
      </c>
      <c r="J53" s="13">
        <v>3</v>
      </c>
      <c r="K53" s="14" t="s">
        <v>18</v>
      </c>
      <c r="L53" s="15">
        <f>M48</f>
        <v>0.180402113497564</v>
      </c>
      <c r="M53" s="14" t="s">
        <v>19</v>
      </c>
      <c r="N53" s="15">
        <f>(H53*$L$52)+(I53*$L$53)+(J53*$L$54)</f>
        <v>0.544335414808207</v>
      </c>
    </row>
    <row r="54" spans="8:14">
      <c r="H54" s="6">
        <v>0.111111111111111</v>
      </c>
      <c r="I54">
        <v>0.333333333333333</v>
      </c>
      <c r="J54" s="13">
        <v>1</v>
      </c>
      <c r="K54" s="14"/>
      <c r="L54" s="15">
        <f>M49</f>
        <v>0.0714334728607699</v>
      </c>
      <c r="M54" s="14"/>
      <c r="N54" s="15">
        <f>(H54*$L$52)+(I54*$L$53)+(J54*$L$54)</f>
        <v>0.21469688998681</v>
      </c>
    </row>
    <row r="58" spans="8:9">
      <c r="H58" s="8" t="s">
        <v>32</v>
      </c>
      <c r="I58" s="9">
        <f>N52/M47</f>
        <v>3.06493625607631</v>
      </c>
    </row>
    <row r="59" spans="8:9">
      <c r="H59" s="8" t="s">
        <v>33</v>
      </c>
      <c r="I59" s="9">
        <f>N53/M48</f>
        <v>3.01734499809814</v>
      </c>
    </row>
    <row r="60" spans="8:9">
      <c r="H60" s="8" t="s">
        <v>34</v>
      </c>
      <c r="I60" s="9">
        <f>N54/M49</f>
        <v>3.0055502188067</v>
      </c>
    </row>
    <row r="63" spans="8:9">
      <c r="H63" s="8" t="s">
        <v>23</v>
      </c>
      <c r="I63" s="9">
        <f>SUM(I58:I60)/3</f>
        <v>3.02927715766038</v>
      </c>
    </row>
    <row r="67" spans="8:9">
      <c r="H67" s="8" t="s">
        <v>26</v>
      </c>
      <c r="I67" s="9">
        <f>(I63-3)/(3-1)</f>
        <v>0.0146385788301913</v>
      </c>
    </row>
    <row r="71" spans="8:9">
      <c r="H71" s="8" t="s">
        <v>29</v>
      </c>
      <c r="I71" s="9">
        <f>I67/0.58</f>
        <v>0.0252389290175711</v>
      </c>
    </row>
    <row r="74" spans="2:11">
      <c r="B74" s="1" t="s">
        <v>35</v>
      </c>
      <c r="H74" s="2" t="s">
        <v>11</v>
      </c>
      <c r="I74" s="17" t="s">
        <v>32</v>
      </c>
      <c r="J74" s="17" t="s">
        <v>33</v>
      </c>
      <c r="K74" s="17" t="s">
        <v>34</v>
      </c>
    </row>
    <row r="75" spans="8:11">
      <c r="H75" s="17" t="s">
        <v>32</v>
      </c>
      <c r="I75" s="9">
        <v>1</v>
      </c>
      <c r="J75" s="9">
        <f>I75/I76</f>
        <v>0.5</v>
      </c>
      <c r="K75" s="9">
        <v>3</v>
      </c>
    </row>
    <row r="76" spans="8:11">
      <c r="H76" s="17" t="s">
        <v>33</v>
      </c>
      <c r="I76" s="9">
        <v>2</v>
      </c>
      <c r="J76" s="9">
        <v>1</v>
      </c>
      <c r="K76" s="9">
        <v>3</v>
      </c>
    </row>
    <row r="77" ht="15.75" spans="8:11">
      <c r="H77" s="17" t="s">
        <v>34</v>
      </c>
      <c r="I77" s="10">
        <f>K77/K75</f>
        <v>0.333333333333333</v>
      </c>
      <c r="J77" s="10">
        <f>K77/K76</f>
        <v>0.333333333333333</v>
      </c>
      <c r="K77" s="10">
        <v>1</v>
      </c>
    </row>
    <row r="78" spans="8:11">
      <c r="H78" s="5" t="s">
        <v>12</v>
      </c>
      <c r="I78" s="11">
        <f>SUM(I75:I77)</f>
        <v>3.33333333333333</v>
      </c>
      <c r="J78" s="11">
        <f>SUM(J75:J77)</f>
        <v>1.83333333333333</v>
      </c>
      <c r="K78" s="11">
        <f>SUM(K75:K77)</f>
        <v>7</v>
      </c>
    </row>
    <row r="81" spans="8:13">
      <c r="H81" s="2" t="s">
        <v>11</v>
      </c>
      <c r="I81" s="17" t="s">
        <v>32</v>
      </c>
      <c r="J81" s="17" t="s">
        <v>33</v>
      </c>
      <c r="K81" s="17" t="s">
        <v>34</v>
      </c>
      <c r="L81" s="17" t="s">
        <v>12</v>
      </c>
      <c r="M81" s="17" t="s">
        <v>14</v>
      </c>
    </row>
    <row r="82" spans="8:13">
      <c r="H82" s="17" t="s">
        <v>32</v>
      </c>
      <c r="I82" s="9">
        <f>I75/I78</f>
        <v>0.3</v>
      </c>
      <c r="J82" s="9">
        <f>J75/J78</f>
        <v>0.272727272727273</v>
      </c>
      <c r="K82" s="9">
        <f>K75/K78</f>
        <v>0.428571428571429</v>
      </c>
      <c r="L82" s="9">
        <f>SUM(I82:K82)</f>
        <v>1.0012987012987</v>
      </c>
      <c r="M82" s="16">
        <f>AVERAGE(I82:K82)</f>
        <v>0.333766233766234</v>
      </c>
    </row>
    <row r="83" spans="8:13">
      <c r="H83" s="17" t="s">
        <v>33</v>
      </c>
      <c r="I83" s="9">
        <f>I76/I78</f>
        <v>0.6</v>
      </c>
      <c r="J83" s="9">
        <f>J76/J78</f>
        <v>0.545454545454546</v>
      </c>
      <c r="K83" s="9">
        <f>K76/K78</f>
        <v>0.428571428571429</v>
      </c>
      <c r="L83" s="9">
        <f>SUM(I83:K83)</f>
        <v>1.57402597402597</v>
      </c>
      <c r="M83" s="16">
        <f>AVERAGE(I83:K83)</f>
        <v>0.524675324675325</v>
      </c>
    </row>
    <row r="84" spans="8:13">
      <c r="H84" s="17" t="s">
        <v>34</v>
      </c>
      <c r="I84" s="9">
        <f>I77/I78</f>
        <v>0.1</v>
      </c>
      <c r="J84" s="9">
        <f>J77/J78</f>
        <v>0.181818181818182</v>
      </c>
      <c r="K84" s="9">
        <f>K77/K78</f>
        <v>0.142857142857143</v>
      </c>
      <c r="L84" s="9">
        <f>SUM(I84:K84)</f>
        <v>0.424675324675325</v>
      </c>
      <c r="M84" s="16">
        <f>AVERAGE(I84:K84)</f>
        <v>0.141558441558442</v>
      </c>
    </row>
    <row r="87" spans="8:14">
      <c r="H87" s="6">
        <v>1</v>
      </c>
      <c r="I87">
        <v>0.5</v>
      </c>
      <c r="J87" s="13">
        <v>3</v>
      </c>
      <c r="K87" s="14"/>
      <c r="L87" s="15">
        <f>M82</f>
        <v>0.333766233766234</v>
      </c>
      <c r="M87" s="14"/>
      <c r="N87" s="15">
        <f>(H87*$L$87)+(I87*$L$88)+(J87*$L$89)</f>
        <v>1.02077922077922</v>
      </c>
    </row>
    <row r="88" spans="8:14">
      <c r="H88" s="6">
        <v>2</v>
      </c>
      <c r="I88">
        <v>1</v>
      </c>
      <c r="J88" s="13">
        <v>3</v>
      </c>
      <c r="K88" s="14" t="s">
        <v>18</v>
      </c>
      <c r="L88" s="15">
        <f>M83</f>
        <v>0.524675324675325</v>
      </c>
      <c r="M88" s="14" t="s">
        <v>19</v>
      </c>
      <c r="N88" s="15">
        <f>(H88*$L$87)+(I88*$L$88)+(J88*$L$89)</f>
        <v>1.61688311688312</v>
      </c>
    </row>
    <row r="89" spans="8:14">
      <c r="H89" s="6">
        <v>0.333333333333333</v>
      </c>
      <c r="I89">
        <v>0.333333333333333</v>
      </c>
      <c r="J89" s="13">
        <v>1</v>
      </c>
      <c r="K89" s="14"/>
      <c r="L89" s="15">
        <f>M84</f>
        <v>0.141558441558442</v>
      </c>
      <c r="M89" s="14"/>
      <c r="N89" s="15">
        <f>(H89*$L$87)+(I89*$L$88)+(J89*$L$89)</f>
        <v>0.427705627705628</v>
      </c>
    </row>
    <row r="93" spans="8:9">
      <c r="H93" s="17" t="s">
        <v>32</v>
      </c>
      <c r="I93" s="9">
        <f>N87/M82</f>
        <v>3.05836575875487</v>
      </c>
    </row>
    <row r="94" spans="8:9">
      <c r="H94" s="17" t="s">
        <v>33</v>
      </c>
      <c r="I94" s="9">
        <f>N88/M83</f>
        <v>3.08168316831683</v>
      </c>
    </row>
    <row r="95" spans="8:9">
      <c r="H95" s="17" t="s">
        <v>34</v>
      </c>
      <c r="I95" s="9">
        <f>N89/M84</f>
        <v>3.02140672782874</v>
      </c>
    </row>
    <row r="98" spans="8:9">
      <c r="H98" s="17" t="s">
        <v>23</v>
      </c>
      <c r="I98" s="9">
        <f>SUM(I93:I95)/3</f>
        <v>3.05381855163348</v>
      </c>
    </row>
    <row r="102" spans="8:9">
      <c r="H102" s="17" t="s">
        <v>26</v>
      </c>
      <c r="I102" s="9">
        <f>(I98-3)/(3-1)</f>
        <v>0.02690927581674</v>
      </c>
    </row>
    <row r="106" spans="8:9">
      <c r="H106" s="17" t="s">
        <v>29</v>
      </c>
      <c r="I106" s="9">
        <f>I102/0.58</f>
        <v>0.0463953031323103</v>
      </c>
    </row>
    <row r="110" spans="2:11">
      <c r="B110" s="1" t="s">
        <v>36</v>
      </c>
      <c r="H110" s="2" t="s">
        <v>7</v>
      </c>
      <c r="I110" s="18" t="s">
        <v>32</v>
      </c>
      <c r="J110" s="18" t="s">
        <v>33</v>
      </c>
      <c r="K110" s="18" t="s">
        <v>34</v>
      </c>
    </row>
    <row r="111" spans="2:11">
      <c r="B111" t="s">
        <v>8</v>
      </c>
      <c r="H111" s="18" t="s">
        <v>32</v>
      </c>
      <c r="I111" s="9">
        <v>1</v>
      </c>
      <c r="J111" s="9">
        <f>I111/I112</f>
        <v>0.5</v>
      </c>
      <c r="K111" s="9">
        <v>7</v>
      </c>
    </row>
    <row r="112" spans="8:11">
      <c r="H112" s="18" t="s">
        <v>33</v>
      </c>
      <c r="I112" s="9">
        <v>2</v>
      </c>
      <c r="J112" s="9">
        <v>1</v>
      </c>
      <c r="K112" s="9">
        <v>7</v>
      </c>
    </row>
    <row r="113" ht="15.75" spans="8:11">
      <c r="H113" s="18" t="s">
        <v>34</v>
      </c>
      <c r="I113" s="10">
        <f>K113/K111</f>
        <v>0.142857142857143</v>
      </c>
      <c r="J113" s="10">
        <f>K113/K112</f>
        <v>0.142857142857143</v>
      </c>
      <c r="K113" s="10">
        <v>1</v>
      </c>
    </row>
    <row r="114" spans="8:11">
      <c r="H114" s="5" t="s">
        <v>12</v>
      </c>
      <c r="I114" s="11">
        <f t="shared" ref="I114:K114" si="1">SUM(I111:I113)</f>
        <v>3.14285714285714</v>
      </c>
      <c r="J114" s="11">
        <f t="shared" si="1"/>
        <v>1.64285714285714</v>
      </c>
      <c r="K114" s="11">
        <f t="shared" si="1"/>
        <v>15</v>
      </c>
    </row>
    <row r="117" spans="8:13">
      <c r="H117" s="2" t="s">
        <v>7</v>
      </c>
      <c r="I117" s="18" t="s">
        <v>32</v>
      </c>
      <c r="J117" s="18" t="s">
        <v>33</v>
      </c>
      <c r="K117" s="18" t="s">
        <v>34</v>
      </c>
      <c r="L117" s="18" t="s">
        <v>12</v>
      </c>
      <c r="M117" s="18" t="s">
        <v>14</v>
      </c>
    </row>
    <row r="118" spans="8:13">
      <c r="H118" s="18" t="s">
        <v>32</v>
      </c>
      <c r="I118" s="9">
        <f>I111/I114</f>
        <v>0.318181818181818</v>
      </c>
      <c r="J118" s="9">
        <f>J111/J114</f>
        <v>0.304347826086957</v>
      </c>
      <c r="K118" s="9">
        <f>K111/K114</f>
        <v>0.466666666666667</v>
      </c>
      <c r="L118" s="9">
        <f>SUM(I118:K118)</f>
        <v>1.08919631093544</v>
      </c>
      <c r="M118" s="16">
        <f>AVERAGE(I118:K118)</f>
        <v>0.36306543697848</v>
      </c>
    </row>
    <row r="119" spans="8:13">
      <c r="H119" s="18" t="s">
        <v>33</v>
      </c>
      <c r="I119" s="9">
        <f>I112/I114</f>
        <v>0.636363636363636</v>
      </c>
      <c r="J119" s="9">
        <f>J112/J114</f>
        <v>0.608695652173913</v>
      </c>
      <c r="K119" s="9">
        <f>K112/K114</f>
        <v>0.466666666666667</v>
      </c>
      <c r="L119" s="9">
        <f>SUM(I119:K119)</f>
        <v>1.71172595520422</v>
      </c>
      <c r="M119" s="16">
        <f>AVERAGE(I119:K119)</f>
        <v>0.570575318401405</v>
      </c>
    </row>
    <row r="120" spans="8:13">
      <c r="H120" s="18" t="s">
        <v>34</v>
      </c>
      <c r="I120" s="9">
        <f>I113/I114</f>
        <v>0.0454545454545455</v>
      </c>
      <c r="J120" s="9">
        <f>J113/J114</f>
        <v>0.0869565217391304</v>
      </c>
      <c r="K120" s="9">
        <f>K113/K114</f>
        <v>0.0666666666666667</v>
      </c>
      <c r="L120" s="9">
        <f>SUM(I120:K120)</f>
        <v>0.199077733860343</v>
      </c>
      <c r="M120" s="16">
        <f>AVERAGE(I120:K120)</f>
        <v>0.0663592446201142</v>
      </c>
    </row>
    <row r="123" spans="8:14">
      <c r="H123" s="19">
        <v>1</v>
      </c>
      <c r="I123" s="12">
        <v>0.5</v>
      </c>
      <c r="J123" s="20">
        <v>7</v>
      </c>
      <c r="K123" s="14"/>
      <c r="L123" s="15">
        <f>M118</f>
        <v>0.36306543697848</v>
      </c>
      <c r="M123" s="14"/>
      <c r="N123" s="15">
        <f>(H123*$L$123)+(I123*$L$124)+(J123*$L$125)</f>
        <v>1.11286780851998</v>
      </c>
    </row>
    <row r="124" spans="8:14">
      <c r="H124" s="19">
        <v>2</v>
      </c>
      <c r="I124" s="12">
        <v>1</v>
      </c>
      <c r="J124" s="20">
        <v>7</v>
      </c>
      <c r="K124" s="14" t="s">
        <v>18</v>
      </c>
      <c r="L124" s="15">
        <f>M119</f>
        <v>0.570575318401405</v>
      </c>
      <c r="M124" s="14" t="s">
        <v>19</v>
      </c>
      <c r="N124" s="15">
        <f>(H124*$L$123)+(I124*$L$124)+(J124*$L$125)</f>
        <v>1.76122090469917</v>
      </c>
    </row>
    <row r="125" spans="8:14">
      <c r="H125" s="19">
        <v>0.142857142857143</v>
      </c>
      <c r="I125" s="12">
        <v>0.142857142857143</v>
      </c>
      <c r="J125" s="20">
        <v>1</v>
      </c>
      <c r="K125" s="14"/>
      <c r="L125" s="15">
        <f>M120</f>
        <v>0.0663592446201142</v>
      </c>
      <c r="M125" s="14"/>
      <c r="N125" s="15">
        <f>(H125*$L$123)+(I125*$L$124)+(J125*$L$125)</f>
        <v>0.199736495388669</v>
      </c>
    </row>
    <row r="129" spans="8:9">
      <c r="H129" s="18" t="s">
        <v>32</v>
      </c>
      <c r="I129" s="9">
        <f>N123/M118</f>
        <v>3.06519898391194</v>
      </c>
    </row>
    <row r="130" spans="8:9">
      <c r="H130" s="18" t="s">
        <v>33</v>
      </c>
      <c r="I130" s="9">
        <f>N124/M119</f>
        <v>3.08674568965517</v>
      </c>
    </row>
    <row r="131" spans="8:9">
      <c r="H131" s="18" t="s">
        <v>34</v>
      </c>
      <c r="I131" s="9">
        <f>N125/M120</f>
        <v>3.00992720052945</v>
      </c>
    </row>
    <row r="134" spans="8:9">
      <c r="H134" s="18" t="s">
        <v>23</v>
      </c>
      <c r="I134" s="9">
        <f>SUM(I129:I131)/3</f>
        <v>3.05395729136552</v>
      </c>
    </row>
    <row r="138" spans="8:9">
      <c r="H138" s="18" t="s">
        <v>26</v>
      </c>
      <c r="I138" s="9">
        <f>(I134-3)/(3-1)</f>
        <v>0.0269786456827603</v>
      </c>
    </row>
    <row r="142" spans="8:9">
      <c r="H142" s="18" t="s">
        <v>29</v>
      </c>
      <c r="I142" s="9">
        <f>I138/0.58</f>
        <v>0.0465149063495868</v>
      </c>
    </row>
    <row r="146" spans="2:11">
      <c r="B146" s="1" t="s">
        <v>37</v>
      </c>
      <c r="H146" s="2" t="s">
        <v>8</v>
      </c>
      <c r="I146" s="21" t="s">
        <v>32</v>
      </c>
      <c r="J146" s="21" t="s">
        <v>33</v>
      </c>
      <c r="K146" s="21" t="s">
        <v>34</v>
      </c>
    </row>
    <row r="147" spans="8:11">
      <c r="H147" s="21" t="s">
        <v>32</v>
      </c>
      <c r="I147" s="9">
        <v>1</v>
      </c>
      <c r="J147" s="9">
        <f>I147/I148</f>
        <v>0.333333333333333</v>
      </c>
      <c r="K147" s="9">
        <v>5</v>
      </c>
    </row>
    <row r="148" spans="8:11">
      <c r="H148" s="21" t="s">
        <v>33</v>
      </c>
      <c r="I148" s="9">
        <v>3</v>
      </c>
      <c r="J148" s="9">
        <v>1</v>
      </c>
      <c r="K148" s="9">
        <v>7</v>
      </c>
    </row>
    <row r="149" ht="15.75" spans="8:11">
      <c r="H149" s="21" t="s">
        <v>34</v>
      </c>
      <c r="I149" s="10">
        <f>K149/K147</f>
        <v>0.2</v>
      </c>
      <c r="J149" s="10">
        <f>K149/K148</f>
        <v>0.142857142857143</v>
      </c>
      <c r="K149" s="10">
        <v>1</v>
      </c>
    </row>
    <row r="150" spans="8:11">
      <c r="H150" s="5" t="s">
        <v>12</v>
      </c>
      <c r="I150" s="11">
        <f>SUM(I147:I149)</f>
        <v>4.2</v>
      </c>
      <c r="J150" s="11">
        <f>SUM(J147:J149)</f>
        <v>1.47619047619048</v>
      </c>
      <c r="K150" s="11">
        <f>SUM(K147:K149)</f>
        <v>13</v>
      </c>
    </row>
    <row r="153" spans="8:13">
      <c r="H153" s="2" t="s">
        <v>8</v>
      </c>
      <c r="I153" s="21" t="s">
        <v>32</v>
      </c>
      <c r="J153" s="21" t="s">
        <v>33</v>
      </c>
      <c r="K153" s="21" t="s">
        <v>34</v>
      </c>
      <c r="L153" s="21" t="s">
        <v>12</v>
      </c>
      <c r="M153" s="21" t="s">
        <v>14</v>
      </c>
    </row>
    <row r="154" spans="8:13">
      <c r="H154" s="21" t="s">
        <v>32</v>
      </c>
      <c r="I154" s="9">
        <f>I147/I150</f>
        <v>0.238095238095238</v>
      </c>
      <c r="J154" s="9">
        <f>J147/J150</f>
        <v>0.225806451612903</v>
      </c>
      <c r="K154" s="9">
        <f>K147/K150</f>
        <v>0.384615384615385</v>
      </c>
      <c r="L154" s="9">
        <f>SUM(I154:K154)</f>
        <v>0.848517074323526</v>
      </c>
      <c r="M154" s="16">
        <f>AVERAGE(I154:K154)</f>
        <v>0.282839024774509</v>
      </c>
    </row>
    <row r="155" spans="8:13">
      <c r="H155" s="21" t="s">
        <v>33</v>
      </c>
      <c r="I155" s="9">
        <f>I148/I150</f>
        <v>0.714285714285714</v>
      </c>
      <c r="J155" s="9">
        <f>J148/J150</f>
        <v>0.67741935483871</v>
      </c>
      <c r="K155" s="9">
        <f>K148/K150</f>
        <v>0.538461538461538</v>
      </c>
      <c r="L155" s="9">
        <f>SUM(I155:K155)</f>
        <v>1.93016660758596</v>
      </c>
      <c r="M155" s="16">
        <f>AVERAGE(I155:K155)</f>
        <v>0.643388869195321</v>
      </c>
    </row>
    <row r="156" spans="8:13">
      <c r="H156" s="21" t="s">
        <v>34</v>
      </c>
      <c r="I156" s="9">
        <f>I149/I150</f>
        <v>0.0476190476190476</v>
      </c>
      <c r="J156" s="9">
        <f>J149/J150</f>
        <v>0.0967741935483871</v>
      </c>
      <c r="K156" s="9">
        <f>K149/K150</f>
        <v>0.0769230769230769</v>
      </c>
      <c r="L156" s="9">
        <f>SUM(I156:K156)</f>
        <v>0.221316318090512</v>
      </c>
      <c r="M156" s="16">
        <f>AVERAGE(I156:K156)</f>
        <v>0.0737721060301706</v>
      </c>
    </row>
    <row r="159" spans="8:14">
      <c r="H159" s="19">
        <v>1</v>
      </c>
      <c r="I159" s="12">
        <v>0.333333333333333</v>
      </c>
      <c r="J159" s="20">
        <v>5</v>
      </c>
      <c r="K159" s="14"/>
      <c r="L159" s="15">
        <f>M154</f>
        <v>0.282839024774509</v>
      </c>
      <c r="M159" s="14"/>
      <c r="N159" s="15">
        <f>(H159*$L$123)+(I159*$L$124)+(J159*$L$125)</f>
        <v>0.88505343287952</v>
      </c>
    </row>
    <row r="160" spans="8:14">
      <c r="H160" s="19">
        <v>3</v>
      </c>
      <c r="I160" s="12">
        <v>1</v>
      </c>
      <c r="J160" s="20">
        <v>7</v>
      </c>
      <c r="K160" s="14" t="s">
        <v>18</v>
      </c>
      <c r="L160" s="15">
        <f>M155</f>
        <v>0.643388869195321</v>
      </c>
      <c r="M160" s="14" t="s">
        <v>19</v>
      </c>
      <c r="N160" s="15">
        <f>(H160*$L$123)+(I160*$L$124)+(J160*$L$125)</f>
        <v>2.12428634167765</v>
      </c>
    </row>
    <row r="161" spans="8:14">
      <c r="H161" s="19">
        <v>0.2</v>
      </c>
      <c r="I161" s="12">
        <v>0.142857142857143</v>
      </c>
      <c r="J161" s="20">
        <v>1</v>
      </c>
      <c r="K161" s="14"/>
      <c r="L161" s="15">
        <f>M156</f>
        <v>0.0737721060301706</v>
      </c>
      <c r="M161" s="14"/>
      <c r="N161" s="15">
        <f>(H161*$L$123)+(I161*$L$124)+(J161*$L$125)</f>
        <v>0.22048309178744</v>
      </c>
    </row>
    <row r="165" spans="8:9">
      <c r="H165" s="21" t="s">
        <v>32</v>
      </c>
      <c r="I165" s="9">
        <f>N159/M154</f>
        <v>3.12917721868516</v>
      </c>
    </row>
    <row r="166" spans="8:9">
      <c r="H166" s="21" t="s">
        <v>33</v>
      </c>
      <c r="I166" s="9">
        <f>N160/M155</f>
        <v>3.30171447375903</v>
      </c>
    </row>
    <row r="167" spans="8:9">
      <c r="H167" s="21" t="s">
        <v>34</v>
      </c>
      <c r="I167" s="9">
        <f>N161/M156</f>
        <v>2.98870540170385</v>
      </c>
    </row>
    <row r="170" spans="8:9">
      <c r="H170" s="21" t="s">
        <v>23</v>
      </c>
      <c r="I170" s="9">
        <f>SUM(I165:I167)/3</f>
        <v>3.13986569804934</v>
      </c>
    </row>
    <row r="174" spans="8:9">
      <c r="H174" s="21" t="s">
        <v>26</v>
      </c>
      <c r="I174" s="9">
        <f>(I170-3)/(3-1)</f>
        <v>0.0699328490246724</v>
      </c>
    </row>
    <row r="178" spans="8:14">
      <c r="H178" s="21" t="s">
        <v>29</v>
      </c>
      <c r="I178" s="9">
        <f>I174/0.9</f>
        <v>0.0777031655829694</v>
      </c>
      <c r="N178" s="1"/>
    </row>
    <row r="182" spans="1:13">
      <c r="A182" s="1" t="s">
        <v>38</v>
      </c>
      <c r="H182" s="22"/>
      <c r="I182" s="22" t="s">
        <v>5</v>
      </c>
      <c r="J182" s="22" t="s">
        <v>6</v>
      </c>
      <c r="K182" s="22" t="s">
        <v>7</v>
      </c>
      <c r="L182" s="22" t="s">
        <v>8</v>
      </c>
      <c r="M182" s="22" t="s">
        <v>39</v>
      </c>
    </row>
    <row r="183" spans="1:13">
      <c r="A183" s="23" t="s">
        <v>39</v>
      </c>
      <c r="H183" s="22" t="s">
        <v>40</v>
      </c>
      <c r="I183" s="9">
        <f>N12</f>
        <v>0.444799453420143</v>
      </c>
      <c r="J183" s="9">
        <f>N13</f>
        <v>0.106207968276934</v>
      </c>
      <c r="K183" s="9">
        <f>N14</f>
        <v>0.184564477667926</v>
      </c>
      <c r="L183" s="9">
        <f>N15</f>
        <v>0.264428100634997</v>
      </c>
      <c r="M183" s="9"/>
    </row>
    <row r="184" spans="8:13">
      <c r="H184" s="22" t="s">
        <v>32</v>
      </c>
      <c r="I184" s="9">
        <f>M47</f>
        <v>0.748164413641666</v>
      </c>
      <c r="J184" s="9">
        <f>M82</f>
        <v>0.333766233766234</v>
      </c>
      <c r="K184" s="9">
        <f>M118</f>
        <v>0.36306543697848</v>
      </c>
      <c r="L184" s="24">
        <f t="shared" ref="L184:L186" si="2">M154</f>
        <v>0.282839024774509</v>
      </c>
      <c r="M184" s="16">
        <f t="shared" ref="M184:M186" si="3">($I$183*I184)+($J$183*J184)+($K$183*K184)+($L$183*L184)</f>
        <v>0.51003132466576</v>
      </c>
    </row>
    <row r="185" spans="8:13">
      <c r="H185" s="22" t="s">
        <v>33</v>
      </c>
      <c r="I185" s="9">
        <f>M48</f>
        <v>0.180402113497564</v>
      </c>
      <c r="J185" s="9">
        <f>M83</f>
        <v>0.524675324675325</v>
      </c>
      <c r="K185" s="9">
        <f>M119</f>
        <v>0.570575318401405</v>
      </c>
      <c r="L185" s="24">
        <f t="shared" si="2"/>
        <v>0.643388869195321</v>
      </c>
      <c r="M185" s="16">
        <f t="shared" si="3"/>
        <v>0.411405493980345</v>
      </c>
    </row>
    <row r="186" spans="8:13">
      <c r="H186" s="22" t="s">
        <v>34</v>
      </c>
      <c r="I186" s="9">
        <f>M49</f>
        <v>0.0714334728607699</v>
      </c>
      <c r="J186" s="9">
        <f>M84</f>
        <v>0.141558441558442</v>
      </c>
      <c r="K186" s="9">
        <f>M120</f>
        <v>0.0663592446201142</v>
      </c>
      <c r="L186" s="24">
        <f t="shared" si="2"/>
        <v>0.0737721060301706</v>
      </c>
      <c r="M186" s="16">
        <f t="shared" si="3"/>
        <v>0.0785631813538954</v>
      </c>
    </row>
    <row r="188" spans="1:1">
      <c r="A188" s="1" t="s">
        <v>41</v>
      </c>
    </row>
    <row r="189" spans="1:1">
      <c r="A189" t="s">
        <v>42</v>
      </c>
    </row>
    <row r="190" spans="1:1">
      <c r="A190" t="s">
        <v>43</v>
      </c>
    </row>
    <row r="191" spans="1:1">
      <c r="A191" s="23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2019-09-10T02:11:00Z</dcterms:created>
  <dcterms:modified xsi:type="dcterms:W3CDTF">2019-09-12T00:21:31Z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