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30" yWindow="0" windowWidth="14430" windowHeight="8145" activeTab="1"/>
  </bookViews>
  <sheets>
    <sheet name="Taint+Klee+Bench" sheetId="2" r:id="rId1"/>
    <sheet name="Sheet2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6" i="2" l="1"/>
  <c r="D189" i="2" l="1"/>
  <c r="D187" i="2" l="1"/>
  <c r="D186" i="2"/>
  <c r="D185" i="2" l="1"/>
  <c r="D165" i="2"/>
  <c r="D167" i="2"/>
  <c r="D166" i="2"/>
  <c r="D164" i="2"/>
  <c r="D163" i="2"/>
  <c r="D162" i="2"/>
  <c r="D161" i="2"/>
  <c r="D184" i="2"/>
  <c r="D183" i="2"/>
  <c r="D181" i="2"/>
  <c r="D179" i="2"/>
  <c r="D182" i="2"/>
  <c r="E47" i="2" l="1"/>
  <c r="D47" i="2"/>
  <c r="E49" i="2"/>
  <c r="D49" i="2"/>
  <c r="E50" i="2"/>
  <c r="D50" i="2"/>
  <c r="E51" i="2"/>
  <c r="D51" i="2"/>
  <c r="E52" i="2"/>
  <c r="D52" i="2"/>
  <c r="E53" i="2"/>
  <c r="E54" i="2"/>
  <c r="D54" i="2"/>
  <c r="L69" i="2" l="1"/>
  <c r="K69" i="2"/>
  <c r="J69" i="2"/>
  <c r="I69" i="2"/>
  <c r="H69" i="2"/>
  <c r="G69" i="2"/>
  <c r="O68" i="2"/>
  <c r="N68" i="2"/>
  <c r="M68" i="2"/>
  <c r="O67" i="2"/>
  <c r="N67" i="2"/>
  <c r="M67" i="2"/>
  <c r="O66" i="2"/>
  <c r="N66" i="2"/>
  <c r="M66" i="2"/>
  <c r="O65" i="2"/>
  <c r="N65" i="2"/>
  <c r="M65" i="2"/>
  <c r="O64" i="2"/>
  <c r="N64" i="2"/>
  <c r="M64" i="2"/>
  <c r="O63" i="2"/>
  <c r="N63" i="2"/>
  <c r="M63" i="2"/>
  <c r="O62" i="2"/>
  <c r="N62" i="2"/>
  <c r="M62" i="2"/>
  <c r="O61" i="2"/>
  <c r="N61" i="2"/>
  <c r="M61" i="2"/>
  <c r="O60" i="2"/>
  <c r="N60" i="2"/>
  <c r="M60" i="2"/>
  <c r="O59" i="2"/>
  <c r="O69" i="2" s="1"/>
  <c r="N59" i="2"/>
  <c r="N69" i="2" s="1"/>
  <c r="M59" i="2"/>
  <c r="M69" i="2" s="1"/>
  <c r="O48" i="2"/>
  <c r="O49" i="2"/>
  <c r="O50" i="2"/>
  <c r="O51" i="2"/>
  <c r="O52" i="2"/>
  <c r="O53" i="2"/>
  <c r="O54" i="2"/>
  <c r="O55" i="2"/>
  <c r="O56" i="2"/>
  <c r="O47" i="2"/>
  <c r="O37" i="2"/>
  <c r="O38" i="2"/>
  <c r="O39" i="2"/>
  <c r="O40" i="2"/>
  <c r="O41" i="2"/>
  <c r="O42" i="2"/>
  <c r="O43" i="2"/>
  <c r="O44" i="2"/>
  <c r="O45" i="2"/>
  <c r="O36" i="2"/>
  <c r="M3" i="2"/>
  <c r="M4" i="2"/>
  <c r="M5" i="2"/>
  <c r="M6" i="2"/>
  <c r="M7" i="2"/>
  <c r="M8" i="2"/>
  <c r="M9" i="2"/>
  <c r="M10" i="2"/>
  <c r="M11" i="2"/>
  <c r="M12" i="2"/>
  <c r="M14" i="2"/>
  <c r="M15" i="2"/>
  <c r="M16" i="2"/>
  <c r="M17" i="2"/>
  <c r="M18" i="2"/>
  <c r="M19" i="2"/>
  <c r="M20" i="2"/>
  <c r="M21" i="2"/>
  <c r="M22" i="2"/>
  <c r="M23" i="2"/>
  <c r="N14" i="2"/>
  <c r="O14" i="2"/>
  <c r="N15" i="2"/>
  <c r="N16" i="2"/>
  <c r="N17" i="2"/>
  <c r="N18" i="2"/>
  <c r="N19" i="2"/>
  <c r="N20" i="2"/>
  <c r="N21" i="2"/>
  <c r="N22" i="2"/>
  <c r="N23" i="2"/>
  <c r="H57" i="2"/>
  <c r="I57" i="2"/>
  <c r="J57" i="2"/>
  <c r="K57" i="2"/>
  <c r="L57" i="2"/>
  <c r="P57" i="2"/>
  <c r="Q57" i="2"/>
  <c r="N48" i="2"/>
  <c r="N49" i="2"/>
  <c r="N50" i="2"/>
  <c r="N51" i="2"/>
  <c r="N52" i="2"/>
  <c r="N53" i="2"/>
  <c r="N54" i="2"/>
  <c r="N55" i="2"/>
  <c r="N56" i="2"/>
  <c r="M48" i="2"/>
  <c r="M57" i="2" s="1"/>
  <c r="M49" i="2"/>
  <c r="M50" i="2"/>
  <c r="M51" i="2"/>
  <c r="M52" i="2"/>
  <c r="M53" i="2"/>
  <c r="M54" i="2"/>
  <c r="M55" i="2"/>
  <c r="M56" i="2"/>
  <c r="N47" i="2"/>
  <c r="N57" i="2" s="1"/>
  <c r="M47" i="2"/>
  <c r="G57" i="2"/>
  <c r="Q46" i="2"/>
  <c r="N37" i="2"/>
  <c r="N38" i="2"/>
  <c r="N39" i="2"/>
  <c r="N40" i="2"/>
  <c r="N41" i="2"/>
  <c r="N42" i="2"/>
  <c r="N43" i="2"/>
  <c r="N44" i="2"/>
  <c r="N45" i="2"/>
  <c r="M37" i="2"/>
  <c r="M38" i="2"/>
  <c r="M39" i="2"/>
  <c r="M40" i="2"/>
  <c r="M41" i="2"/>
  <c r="M42" i="2"/>
  <c r="M43" i="2"/>
  <c r="M44" i="2"/>
  <c r="M45" i="2"/>
  <c r="N36" i="2"/>
  <c r="M36" i="2"/>
  <c r="H46" i="2"/>
  <c r="I46" i="2"/>
  <c r="J46" i="2"/>
  <c r="K46" i="2"/>
  <c r="L46" i="2"/>
  <c r="G46" i="2"/>
  <c r="H35" i="2"/>
  <c r="I35" i="2"/>
  <c r="J35" i="2"/>
  <c r="K35" i="2"/>
  <c r="L35" i="2"/>
  <c r="P35" i="2"/>
  <c r="Q35" i="2"/>
  <c r="G35" i="2"/>
  <c r="O26" i="2"/>
  <c r="O27" i="2"/>
  <c r="O28" i="2"/>
  <c r="O29" i="2"/>
  <c r="O30" i="2"/>
  <c r="O31" i="2"/>
  <c r="O32" i="2"/>
  <c r="O33" i="2"/>
  <c r="O34" i="2"/>
  <c r="O25" i="2"/>
  <c r="N26" i="2"/>
  <c r="N27" i="2"/>
  <c r="N28" i="2"/>
  <c r="N29" i="2"/>
  <c r="N30" i="2"/>
  <c r="N31" i="2"/>
  <c r="N32" i="2"/>
  <c r="N33" i="2"/>
  <c r="N34" i="2"/>
  <c r="N25" i="2"/>
  <c r="M26" i="2"/>
  <c r="M27" i="2"/>
  <c r="M28" i="2"/>
  <c r="M29" i="2"/>
  <c r="M30" i="2"/>
  <c r="M31" i="2"/>
  <c r="M32" i="2"/>
  <c r="M33" i="2"/>
  <c r="M34" i="2"/>
  <c r="M25" i="2"/>
  <c r="N4" i="2"/>
  <c r="N5" i="2"/>
  <c r="N6" i="2"/>
  <c r="N7" i="2"/>
  <c r="N8" i="2"/>
  <c r="N9" i="2"/>
  <c r="N10" i="2"/>
  <c r="N11" i="2"/>
  <c r="N12" i="2"/>
  <c r="O3" i="2"/>
  <c r="O4" i="2"/>
  <c r="O5" i="2"/>
  <c r="O6" i="2"/>
  <c r="O7" i="2"/>
  <c r="O8" i="2"/>
  <c r="O9" i="2"/>
  <c r="O10" i="2"/>
  <c r="O11" i="2"/>
  <c r="O12" i="2"/>
  <c r="N3" i="2"/>
  <c r="M46" i="2" l="1"/>
  <c r="M35" i="2"/>
  <c r="O57" i="2"/>
  <c r="N35" i="2"/>
  <c r="N46" i="2"/>
  <c r="O35" i="2"/>
  <c r="P24" i="2"/>
  <c r="Q24" i="2"/>
  <c r="O15" i="2"/>
  <c r="O16" i="2"/>
  <c r="O17" i="2"/>
  <c r="O18" i="2"/>
  <c r="O19" i="2"/>
  <c r="O20" i="2"/>
  <c r="O21" i="2"/>
  <c r="O22" i="2"/>
  <c r="O23" i="2"/>
  <c r="H24" i="2"/>
  <c r="I24" i="2"/>
  <c r="J24" i="2"/>
  <c r="K24" i="2"/>
  <c r="L24" i="2"/>
  <c r="G24" i="2"/>
  <c r="N13" i="2"/>
  <c r="H13" i="2"/>
  <c r="I13" i="2"/>
  <c r="J13" i="2"/>
  <c r="K13" i="2"/>
  <c r="L13" i="2"/>
  <c r="P13" i="2"/>
  <c r="Q13" i="2"/>
  <c r="G13" i="2"/>
  <c r="N24" i="2" l="1"/>
  <c r="M13" i="2"/>
  <c r="M24" i="2"/>
  <c r="O24" i="2"/>
  <c r="O13" i="2"/>
  <c r="R3" i="2"/>
  <c r="R4" i="2"/>
  <c r="R5" i="2"/>
  <c r="R6" i="2"/>
  <c r="R7" i="2"/>
  <c r="R8" i="2"/>
  <c r="R9" i="2"/>
  <c r="R10" i="2"/>
  <c r="R11" i="2"/>
  <c r="R12" i="2"/>
  <c r="R14" i="2"/>
  <c r="R15" i="2"/>
  <c r="R16" i="2"/>
  <c r="R17" i="2"/>
  <c r="R18" i="2"/>
  <c r="R19" i="2"/>
  <c r="R20" i="2"/>
  <c r="R21" i="2"/>
  <c r="R22" i="2"/>
  <c r="R23" i="2"/>
  <c r="R25" i="2"/>
  <c r="R26" i="2"/>
  <c r="R27" i="2"/>
  <c r="R28" i="2"/>
  <c r="R29" i="2"/>
  <c r="R30" i="2"/>
  <c r="R31" i="2"/>
  <c r="R32" i="2"/>
  <c r="R33" i="2"/>
  <c r="R34" i="2"/>
  <c r="O46" i="2"/>
  <c r="R36" i="2"/>
  <c r="R37" i="2"/>
  <c r="R38" i="2"/>
  <c r="R39" i="2"/>
  <c r="R40" i="2"/>
  <c r="R41" i="2"/>
  <c r="R42" i="2"/>
  <c r="R43" i="2"/>
  <c r="R44" i="2"/>
  <c r="R45" i="2"/>
  <c r="R47" i="2"/>
  <c r="R48" i="2"/>
  <c r="R49" i="2"/>
  <c r="R50" i="2"/>
  <c r="R51" i="2"/>
  <c r="R52" i="2"/>
  <c r="R53" i="2"/>
  <c r="R54" i="2"/>
  <c r="R55" i="2"/>
  <c r="R56" i="2"/>
  <c r="G58" i="2"/>
  <c r="O58" i="2" s="1"/>
  <c r="H58" i="2"/>
  <c r="I58" i="2"/>
  <c r="R58" i="2"/>
  <c r="R57" i="2" l="1"/>
  <c r="R46" i="2"/>
  <c r="R35" i="2"/>
  <c r="R24" i="2"/>
  <c r="R13" i="2"/>
</calcChain>
</file>

<file path=xl/sharedStrings.xml><?xml version="1.0" encoding="utf-8"?>
<sst xmlns="http://schemas.openxmlformats.org/spreadsheetml/2006/main" count="156" uniqueCount="85">
  <si>
    <t>0.053s</t>
    <phoneticPr fontId="1" type="noConversion"/>
  </si>
  <si>
    <t>0.048s</t>
    <phoneticPr fontId="1" type="noConversion"/>
  </si>
  <si>
    <t>0.062s</t>
    <phoneticPr fontId="1" type="noConversion"/>
  </si>
  <si>
    <t>0.048s</t>
    <phoneticPr fontId="1" type="noConversion"/>
  </si>
  <si>
    <t>0.044s</t>
    <phoneticPr fontId="1" type="noConversion"/>
  </si>
  <si>
    <t>0.049s</t>
    <phoneticPr fontId="1" type="noConversion"/>
  </si>
  <si>
    <t>Comm./MB</t>
    <phoneticPr fontId="1" type="noConversion"/>
  </si>
  <si>
    <t>Gate/1e6</t>
    <phoneticPr fontId="1" type="noConversion"/>
  </si>
  <si>
    <t>Time/s</t>
    <phoneticPr fontId="1" type="noConversion"/>
  </si>
  <si>
    <t>Comm./MB</t>
    <phoneticPr fontId="1" type="noConversion"/>
  </si>
  <si>
    <t>Gate/1e6</t>
    <phoneticPr fontId="1" type="noConversion"/>
  </si>
  <si>
    <t>Symbolic Execution</t>
    <phoneticPr fontId="1" type="noConversion"/>
  </si>
  <si>
    <t>Taint Analysis</t>
    <phoneticPr fontId="1" type="noConversion"/>
  </si>
  <si>
    <t>(time of std) /(time of opt)</t>
    <phoneticPr fontId="1" type="noConversion"/>
  </si>
  <si>
    <t>opt time cost (MPyC Impl)</t>
    <phoneticPr fontId="1" type="noConversion"/>
  </si>
  <si>
    <t>Verification Time</t>
    <phoneticPr fontId="1" type="noConversion"/>
  </si>
  <si>
    <t>Number of secret inputs</t>
    <phoneticPr fontId="1" type="noConversion"/>
  </si>
  <si>
    <t>sort</t>
    <phoneticPr fontId="1" type="noConversion"/>
  </si>
  <si>
    <t>linear search</t>
    <phoneticPr fontId="1" type="noConversion"/>
  </si>
  <si>
    <t>binary search</t>
    <phoneticPr fontId="1" type="noConversion"/>
  </si>
  <si>
    <t>almost search</t>
    <phoneticPr fontId="1" type="noConversion"/>
  </si>
  <si>
    <t>quadratic PSI</t>
    <phoneticPr fontId="1" type="noConversion"/>
  </si>
  <si>
    <t>line intersection</t>
    <phoneticPr fontId="1" type="noConversion"/>
  </si>
  <si>
    <t>Time/s</t>
    <phoneticPr fontId="1" type="noConversion"/>
  </si>
  <si>
    <t>std performance (Obliv-C Impl)</t>
    <phoneticPr fontId="1" type="noConversion"/>
  </si>
  <si>
    <t>opt performance (Obliv-C Impl)</t>
    <phoneticPr fontId="1" type="noConversion"/>
  </si>
  <si>
    <t>std time cost (MPyC Impl)</t>
    <phoneticPr fontId="1" type="noConversion"/>
  </si>
  <si>
    <t>Batcher Sort</t>
    <phoneticPr fontId="1" type="noConversion"/>
  </si>
  <si>
    <t>Average</t>
    <phoneticPr fontId="1" type="noConversion"/>
  </si>
  <si>
    <t>(Gate of std) /(gate of opt)</t>
    <phoneticPr fontId="1" type="noConversion"/>
  </si>
  <si>
    <t>(Comm of std) /(Comm of opt)</t>
    <phoneticPr fontId="1" type="noConversion"/>
  </si>
  <si>
    <t>SAT Solver</t>
    <phoneticPr fontId="1" type="noConversion"/>
  </si>
  <si>
    <t>Generate Query + Filter</t>
    <phoneticPr fontId="1" type="noConversion"/>
  </si>
  <si>
    <t>sort(brute force)</t>
    <phoneticPr fontId="1" type="noConversion"/>
  </si>
  <si>
    <t>quadratic PSI(brute force)</t>
    <phoneticPr fontId="1" type="noConversion"/>
  </si>
  <si>
    <t>partition</t>
    <phoneticPr fontId="1" type="noConversion"/>
  </si>
  <si>
    <t>Name</t>
    <phoneticPr fontId="1" type="noConversion"/>
  </si>
  <si>
    <t>#LOC</t>
    <phoneticPr fontId="1" type="noConversion"/>
  </si>
  <si>
    <t>TS</t>
    <phoneticPr fontId="1" type="noConversion"/>
  </si>
  <si>
    <t>Length</t>
    <phoneticPr fontId="1" type="noConversion"/>
  </si>
  <si>
    <t>QS</t>
    <phoneticPr fontId="1" type="noConversion"/>
  </si>
  <si>
    <t>LinS</t>
    <phoneticPr fontId="1" type="noConversion"/>
  </si>
  <si>
    <t>BinS</t>
    <phoneticPr fontId="1" type="noConversion"/>
  </si>
  <si>
    <t>AlmS</t>
    <phoneticPr fontId="1" type="noConversion"/>
  </si>
  <si>
    <t>PSI</t>
    <phoneticPr fontId="1" type="noConversion"/>
  </si>
  <si>
    <t>SymExe</t>
    <phoneticPr fontId="1" type="noConversion"/>
  </si>
  <si>
    <t>Verify</t>
    <phoneticPr fontId="1" type="noConversion"/>
  </si>
  <si>
    <t>SymExe</t>
    <phoneticPr fontId="1" type="noConversion"/>
  </si>
  <si>
    <t>Verify</t>
    <phoneticPr fontId="1" type="noConversion"/>
  </si>
  <si>
    <t>SymExe</t>
    <phoneticPr fontId="1" type="noConversion"/>
  </si>
  <si>
    <t>SE</t>
    <phoneticPr fontId="1" type="noConversion"/>
  </si>
  <si>
    <t>51.6h</t>
    <phoneticPr fontId="1" type="noConversion"/>
  </si>
  <si>
    <t>2.7h</t>
    <phoneticPr fontId="1" type="noConversion"/>
  </si>
  <si>
    <t>2.3h</t>
    <phoneticPr fontId="1" type="noConversion"/>
  </si>
  <si>
    <t>40.7h</t>
    <phoneticPr fontId="1" type="noConversion"/>
  </si>
  <si>
    <t>2.0h</t>
    <phoneticPr fontId="1" type="noConversion"/>
  </si>
  <si>
    <t>31.0h</t>
    <phoneticPr fontId="1" type="noConversion"/>
  </si>
  <si>
    <t>1.6h</t>
    <phoneticPr fontId="1" type="noConversion"/>
  </si>
  <si>
    <t>22.6h</t>
    <phoneticPr fontId="1" type="noConversion"/>
  </si>
  <si>
    <t>1.3h</t>
    <phoneticPr fontId="1" type="noConversion"/>
  </si>
  <si>
    <t>15.5h</t>
    <phoneticPr fontId="1" type="noConversion"/>
  </si>
  <si>
    <t>0.9h</t>
    <phoneticPr fontId="1" type="noConversion"/>
  </si>
  <si>
    <t>9.5h</t>
    <phoneticPr fontId="1" type="noConversion"/>
  </si>
  <si>
    <t>0.6h</t>
    <phoneticPr fontId="1" type="noConversion"/>
  </si>
  <si>
    <t>5.0h</t>
    <phoneticPr fontId="1" type="noConversion"/>
  </si>
  <si>
    <t>2.0h</t>
    <phoneticPr fontId="1" type="noConversion"/>
  </si>
  <si>
    <t>0.4h</t>
    <phoneticPr fontId="1" type="noConversion"/>
  </si>
  <si>
    <t>SE</t>
  </si>
  <si>
    <t>Verify</t>
  </si>
  <si>
    <t>0.4h</t>
  </si>
  <si>
    <t>2.0h</t>
  </si>
  <si>
    <t>5.0h</t>
  </si>
  <si>
    <t>0.6h</t>
  </si>
  <si>
    <t>9.5h</t>
  </si>
  <si>
    <t>0.9h</t>
  </si>
  <si>
    <t>15.5h</t>
  </si>
  <si>
    <t>1.3h</t>
  </si>
  <si>
    <t>Length</t>
  </si>
  <si>
    <t>22.6h</t>
  </si>
  <si>
    <t>1.6h</t>
  </si>
  <si>
    <t>31.0h</t>
  </si>
  <si>
    <t>40.7h</t>
  </si>
  <si>
    <t>2.3h</t>
  </si>
  <si>
    <t>51.6h</t>
  </si>
  <si>
    <t>2.7h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</si>
</sst>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0_);[Red]\(0.0000\)"/>
    <numFmt numFmtId="177" formatCode="0.000000_);[Red]\(0.000000\)"/>
    <numFmt numFmtId="178" formatCode="#,##0.000_ "/>
    <numFmt numFmtId="179" formatCode="0.0"/>
    <numFmt numFmtId="181" formatCode="_ * #,##0.0_ ;_ * \-#,##0.0_ ;_ * &quot;-&quot;?_ ;_ @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24292F"/>
      <name val="Consolas"/>
      <family val="3"/>
    </font>
    <font>
      <sz val="11"/>
      <color theme="1"/>
      <name val="Microsoft YaHei UI"/>
      <family val="2"/>
      <charset val="134"/>
    </font>
    <font>
      <b/>
      <sz val="11"/>
      <color theme="1"/>
      <name val="等线"/>
      <family val="3"/>
      <charset val="134"/>
      <scheme val="minor"/>
    </font>
    <font>
      <u/>
      <sz val="11"/>
      <color rgb="FF0000EE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center" vertical="center"/>
    </xf>
    <xf numFmtId="176" fontId="2" fillId="0" borderId="14" xfId="0" applyNumberFormat="1" applyFont="1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0" fillId="0" borderId="0" xfId="0" applyNumberFormat="1"/>
    <xf numFmtId="176" fontId="0" fillId="0" borderId="14" xfId="0" applyNumberFormat="1" applyBorder="1"/>
    <xf numFmtId="176" fontId="0" fillId="0" borderId="10" xfId="0" applyNumberFormat="1" applyBorder="1"/>
    <xf numFmtId="176" fontId="0" fillId="0" borderId="6" xfId="0" applyNumberFormat="1" applyBorder="1"/>
    <xf numFmtId="176" fontId="0" fillId="0" borderId="7" xfId="0" applyNumberFormat="1" applyBorder="1"/>
    <xf numFmtId="0" fontId="2" fillId="3" borderId="1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/>
    </xf>
    <xf numFmtId="0" fontId="0" fillId="3" borderId="7" xfId="0" applyFill="1" applyBorder="1"/>
    <xf numFmtId="0" fontId="0" fillId="3" borderId="5" xfId="0" applyFill="1" applyBorder="1"/>
    <xf numFmtId="0" fontId="2" fillId="3" borderId="8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177" fontId="2" fillId="0" borderId="0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5" borderId="2" xfId="0" applyFill="1" applyBorder="1"/>
    <xf numFmtId="0" fontId="2" fillId="5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78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179" fontId="0" fillId="0" borderId="4" xfId="0" applyNumberFormat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81" fontId="0" fillId="0" borderId="3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0"/>
  <sheetViews>
    <sheetView topLeftCell="B19" zoomScale="85" zoomScaleNormal="85" workbookViewId="0">
      <selection activeCell="S37" sqref="S37"/>
    </sheetView>
  </sheetViews>
  <sheetFormatPr defaultRowHeight="14.25" x14ac:dyDescent="0.2"/>
  <cols>
    <col min="1" max="1" width="14.5" customWidth="1"/>
    <col min="2" max="2" width="13.5" customWidth="1"/>
    <col min="3" max="3" width="16.625" customWidth="1"/>
    <col min="4" max="6" width="18.375" customWidth="1"/>
    <col min="7" max="7" width="10.125" bestFit="1" customWidth="1"/>
    <col min="8" max="8" width="11.25" bestFit="1" customWidth="1"/>
    <col min="9" max="9" width="15.5" customWidth="1"/>
    <col min="10" max="10" width="11.625" bestFit="1" customWidth="1"/>
    <col min="11" max="11" width="11" customWidth="1"/>
    <col min="12" max="12" width="10" customWidth="1"/>
    <col min="13" max="13" width="16.375" customWidth="1"/>
    <col min="14" max="14" width="19.5" customWidth="1"/>
    <col min="15" max="15" width="14.875" customWidth="1"/>
    <col min="16" max="16" width="12.375" customWidth="1"/>
    <col min="17" max="17" width="11.625" customWidth="1"/>
    <col min="18" max="18" width="11.375" customWidth="1"/>
  </cols>
  <sheetData>
    <row r="1" spans="1:18" ht="33.75" customHeight="1" x14ac:dyDescent="0.2">
      <c r="A1" s="9"/>
      <c r="B1" s="87" t="s">
        <v>16</v>
      </c>
      <c r="C1" s="88" t="s">
        <v>15</v>
      </c>
      <c r="D1" s="89"/>
      <c r="E1" s="89"/>
      <c r="F1" s="89"/>
      <c r="G1" s="86" t="s">
        <v>24</v>
      </c>
      <c r="H1" s="86"/>
      <c r="I1" s="86"/>
      <c r="J1" s="88" t="s">
        <v>25</v>
      </c>
      <c r="K1" s="89"/>
      <c r="L1" s="90"/>
      <c r="M1" s="88" t="s">
        <v>13</v>
      </c>
      <c r="N1" s="86" t="s">
        <v>29</v>
      </c>
      <c r="O1" s="86" t="s">
        <v>30</v>
      </c>
      <c r="P1" s="87" t="s">
        <v>26</v>
      </c>
      <c r="Q1" s="86" t="s">
        <v>14</v>
      </c>
      <c r="R1" s="87" t="s">
        <v>13</v>
      </c>
    </row>
    <row r="2" spans="1:18" ht="22.5" customHeight="1" x14ac:dyDescent="0.2">
      <c r="A2" s="9"/>
      <c r="B2" s="87"/>
      <c r="C2" s="10" t="s">
        <v>12</v>
      </c>
      <c r="D2" s="11" t="s">
        <v>11</v>
      </c>
      <c r="E2" s="54" t="s">
        <v>32</v>
      </c>
      <c r="F2" s="16" t="s">
        <v>31</v>
      </c>
      <c r="G2" s="9" t="s">
        <v>23</v>
      </c>
      <c r="H2" s="9" t="s">
        <v>10</v>
      </c>
      <c r="I2" s="9" t="s">
        <v>9</v>
      </c>
      <c r="J2" s="10" t="s">
        <v>8</v>
      </c>
      <c r="K2" s="12" t="s">
        <v>7</v>
      </c>
      <c r="L2" s="11" t="s">
        <v>6</v>
      </c>
      <c r="M2" s="91"/>
      <c r="N2" s="86"/>
      <c r="O2" s="86"/>
      <c r="P2" s="87"/>
      <c r="Q2" s="86"/>
      <c r="R2" s="87"/>
    </row>
    <row r="3" spans="1:18" ht="15" customHeight="1" x14ac:dyDescent="0.2">
      <c r="A3" s="80" t="s">
        <v>17</v>
      </c>
      <c r="B3" s="40">
        <v>10</v>
      </c>
      <c r="C3" s="81" t="s">
        <v>5</v>
      </c>
      <c r="D3" s="57">
        <v>11.626000000000001</v>
      </c>
      <c r="E3" s="57">
        <v>0.78099999999999992</v>
      </c>
      <c r="F3" s="57">
        <v>0</v>
      </c>
      <c r="G3" s="23">
        <v>0.47499999999999998</v>
      </c>
      <c r="H3" s="23">
        <v>0.65</v>
      </c>
      <c r="I3" s="23">
        <v>22.170999999999999</v>
      </c>
      <c r="J3" s="19">
        <v>1E-3</v>
      </c>
      <c r="K3" s="17">
        <v>1E-3</v>
      </c>
      <c r="L3" s="18">
        <v>2.4E-2</v>
      </c>
      <c r="M3" s="20">
        <f>G3/J3</f>
        <v>474.99999999999994</v>
      </c>
      <c r="N3" s="20">
        <f>1-K3/H3</f>
        <v>0.99846153846153851</v>
      </c>
      <c r="O3" s="20">
        <f>I3/L3</f>
        <v>923.79166666666663</v>
      </c>
      <c r="P3" s="20">
        <v>2.8450000000000002</v>
      </c>
      <c r="Q3" s="17">
        <v>0.127</v>
      </c>
      <c r="R3" s="20">
        <f t="shared" ref="R3:R37" si="0">P3/Q3</f>
        <v>22.401574803149607</v>
      </c>
    </row>
    <row r="4" spans="1:18" ht="15" customHeight="1" x14ac:dyDescent="0.2">
      <c r="A4" s="80"/>
      <c r="B4" s="41">
        <v>20</v>
      </c>
      <c r="C4" s="82"/>
      <c r="D4" s="57">
        <v>1543.4679999999998</v>
      </c>
      <c r="E4" s="57">
        <v>304.19299999999998</v>
      </c>
      <c r="F4" s="57">
        <v>0</v>
      </c>
      <c r="G4" s="23">
        <v>1.8839999999999999</v>
      </c>
      <c r="H4" s="23">
        <v>3.4169999999999998</v>
      </c>
      <c r="I4" s="23">
        <v>118.47499999999999</v>
      </c>
      <c r="J4" s="22">
        <v>3.0000000000000001E-3</v>
      </c>
      <c r="K4" s="23">
        <v>2E-3</v>
      </c>
      <c r="L4" s="24">
        <v>0.08</v>
      </c>
      <c r="M4" s="20">
        <f t="shared" ref="M4:M12" si="1">G4/J4</f>
        <v>628</v>
      </c>
      <c r="N4" s="20">
        <f t="shared" ref="N4:N12" si="2">H4/K4</f>
        <v>1708.4999999999998</v>
      </c>
      <c r="O4" s="20">
        <f t="shared" ref="O4:O12" si="3">I4/L4</f>
        <v>1480.9375</v>
      </c>
      <c r="P4" s="25">
        <v>14.743</v>
      </c>
      <c r="Q4" s="23">
        <v>0.22</v>
      </c>
      <c r="R4" s="25">
        <f t="shared" si="0"/>
        <v>67.013636363636365</v>
      </c>
    </row>
    <row r="5" spans="1:18" ht="15" customHeight="1" x14ac:dyDescent="0.2">
      <c r="A5" s="80"/>
      <c r="B5" s="41">
        <v>30</v>
      </c>
      <c r="C5" s="82"/>
      <c r="D5" s="57">
        <v>7259.97</v>
      </c>
      <c r="E5" s="57">
        <v>959.76800000000003</v>
      </c>
      <c r="F5" s="57">
        <v>0</v>
      </c>
      <c r="G5" s="23">
        <v>4.6890000000000001</v>
      </c>
      <c r="H5" s="23">
        <v>7.9349999999999996</v>
      </c>
      <c r="I5" s="23">
        <v>280.55799999999999</v>
      </c>
      <c r="J5" s="22">
        <v>6.0000000000000001E-3</v>
      </c>
      <c r="K5" s="23">
        <v>4.0000000000000001E-3</v>
      </c>
      <c r="L5" s="24">
        <v>0.122</v>
      </c>
      <c r="M5" s="20">
        <f t="shared" si="1"/>
        <v>781.5</v>
      </c>
      <c r="N5" s="20">
        <f t="shared" si="2"/>
        <v>1983.7499999999998</v>
      </c>
      <c r="O5" s="20">
        <f t="shared" si="3"/>
        <v>2299.655737704918</v>
      </c>
      <c r="P5" s="25">
        <v>37.045000000000002</v>
      </c>
      <c r="Q5" s="23">
        <v>0.30399999999999999</v>
      </c>
      <c r="R5" s="25">
        <f t="shared" si="0"/>
        <v>121.85855263157896</v>
      </c>
    </row>
    <row r="6" spans="1:18" ht="15" customHeight="1" x14ac:dyDescent="0.2">
      <c r="A6" s="80"/>
      <c r="B6" s="41">
        <v>40</v>
      </c>
      <c r="C6" s="82"/>
      <c r="D6" s="57">
        <v>18124.517</v>
      </c>
      <c r="E6" s="57">
        <v>2003.6809999999998</v>
      </c>
      <c r="F6" s="57">
        <v>0</v>
      </c>
      <c r="G6" s="23">
        <v>8.8970000000000002</v>
      </c>
      <c r="H6" s="23">
        <v>15.462</v>
      </c>
      <c r="I6" s="23">
        <v>551.89200000000005</v>
      </c>
      <c r="J6" s="22">
        <v>8.0000000000000002E-3</v>
      </c>
      <c r="K6" s="23">
        <v>5.0000000000000001E-3</v>
      </c>
      <c r="L6" s="24">
        <v>0.17199999999999999</v>
      </c>
      <c r="M6" s="20">
        <f t="shared" si="1"/>
        <v>1112.125</v>
      </c>
      <c r="N6" s="20">
        <f t="shared" si="2"/>
        <v>3092.4</v>
      </c>
      <c r="O6" s="20">
        <f t="shared" si="3"/>
        <v>3208.6744186046517</v>
      </c>
      <c r="P6" s="25">
        <v>76.474000000000004</v>
      </c>
      <c r="Q6" s="23">
        <v>0.41399999999999998</v>
      </c>
      <c r="R6" s="25">
        <f t="shared" si="0"/>
        <v>184.71980676328505</v>
      </c>
    </row>
    <row r="7" spans="1:18" ht="15" customHeight="1" x14ac:dyDescent="0.2">
      <c r="A7" s="80"/>
      <c r="B7" s="41">
        <v>50</v>
      </c>
      <c r="C7" s="82"/>
      <c r="D7" s="57">
        <v>34224.32</v>
      </c>
      <c r="E7" s="57">
        <v>3225.6790000000001</v>
      </c>
      <c r="F7" s="57">
        <v>0</v>
      </c>
      <c r="G7" s="23">
        <v>15.347</v>
      </c>
      <c r="H7" s="23">
        <v>25.613</v>
      </c>
      <c r="I7" s="23">
        <v>920.40599999999995</v>
      </c>
      <c r="J7" s="22">
        <v>1.2E-2</v>
      </c>
      <c r="K7" s="23">
        <v>8.0000000000000002E-3</v>
      </c>
      <c r="L7" s="24">
        <v>0.253</v>
      </c>
      <c r="M7" s="20">
        <f t="shared" si="1"/>
        <v>1278.9166666666665</v>
      </c>
      <c r="N7" s="20">
        <f t="shared" si="2"/>
        <v>3201.625</v>
      </c>
      <c r="O7" s="20">
        <f t="shared" si="3"/>
        <v>3637.96837944664</v>
      </c>
      <c r="P7" s="25">
        <v>123.33199999999999</v>
      </c>
      <c r="Q7" s="23">
        <v>0.54400000000000004</v>
      </c>
      <c r="R7" s="25">
        <f t="shared" si="0"/>
        <v>226.71323529411762</v>
      </c>
    </row>
    <row r="8" spans="1:18" ht="15" customHeight="1" x14ac:dyDescent="0.2">
      <c r="A8" s="80"/>
      <c r="B8" s="41">
        <v>60</v>
      </c>
      <c r="C8" s="82"/>
      <c r="D8" s="57">
        <v>55700.396999999997</v>
      </c>
      <c r="E8" s="57">
        <v>4531.7939999999999</v>
      </c>
      <c r="F8" s="57">
        <v>0</v>
      </c>
      <c r="G8" s="23">
        <v>22.672999999999998</v>
      </c>
      <c r="H8" s="23">
        <v>39.289000000000001</v>
      </c>
      <c r="I8" s="23">
        <v>1419.3430000000001</v>
      </c>
      <c r="J8" s="22">
        <v>1.4999999999999999E-2</v>
      </c>
      <c r="K8" s="23">
        <v>0.01</v>
      </c>
      <c r="L8" s="24">
        <v>0.309</v>
      </c>
      <c r="M8" s="20">
        <f t="shared" si="1"/>
        <v>1511.5333333333333</v>
      </c>
      <c r="N8" s="20">
        <f t="shared" si="2"/>
        <v>3928.9</v>
      </c>
      <c r="O8" s="20">
        <f t="shared" si="3"/>
        <v>4593.3430420711975</v>
      </c>
      <c r="P8" s="25">
        <v>181.458</v>
      </c>
      <c r="Q8" s="23">
        <v>0.626</v>
      </c>
      <c r="R8" s="25">
        <f t="shared" si="0"/>
        <v>289.86900958466452</v>
      </c>
    </row>
    <row r="9" spans="1:18" ht="15" customHeight="1" x14ac:dyDescent="0.2">
      <c r="A9" s="80"/>
      <c r="B9" s="41">
        <v>70</v>
      </c>
      <c r="C9" s="82"/>
      <c r="D9" s="57">
        <v>81333.462999999989</v>
      </c>
      <c r="E9" s="57">
        <v>5808.527</v>
      </c>
      <c r="F9" s="57">
        <v>0</v>
      </c>
      <c r="G9" s="23">
        <v>34.576999999999998</v>
      </c>
      <c r="H9" s="23">
        <v>57.905000000000001</v>
      </c>
      <c r="I9" s="23">
        <v>2099.8919999999998</v>
      </c>
      <c r="J9" s="22">
        <v>1.7999999999999999E-2</v>
      </c>
      <c r="K9" s="23">
        <v>1.2E-2</v>
      </c>
      <c r="L9" s="24">
        <v>0.4</v>
      </c>
      <c r="M9" s="20">
        <f t="shared" si="1"/>
        <v>1920.9444444444446</v>
      </c>
      <c r="N9" s="20">
        <f t="shared" si="2"/>
        <v>4825.416666666667</v>
      </c>
      <c r="O9" s="20">
        <f t="shared" si="3"/>
        <v>5249.73</v>
      </c>
      <c r="P9" s="25">
        <v>266.81700000000001</v>
      </c>
      <c r="Q9" s="23">
        <v>0.83</v>
      </c>
      <c r="R9" s="25">
        <f t="shared" si="0"/>
        <v>321.46626506024097</v>
      </c>
    </row>
    <row r="10" spans="1:18" ht="15" customHeight="1" x14ac:dyDescent="0.2">
      <c r="A10" s="80"/>
      <c r="B10" s="41">
        <v>80</v>
      </c>
      <c r="C10" s="82"/>
      <c r="D10" s="57">
        <v>111501.72799999999</v>
      </c>
      <c r="E10" s="57">
        <v>7049.1020000000008</v>
      </c>
      <c r="F10" s="57">
        <v>0</v>
      </c>
      <c r="G10" s="23">
        <v>47.189</v>
      </c>
      <c r="H10" s="23">
        <v>78.828999999999994</v>
      </c>
      <c r="I10" s="23">
        <v>2889.4349999999999</v>
      </c>
      <c r="J10" s="22">
        <v>2.1000000000000001E-2</v>
      </c>
      <c r="K10" s="23">
        <v>1.6E-2</v>
      </c>
      <c r="L10" s="24">
        <v>0.504</v>
      </c>
      <c r="M10" s="20">
        <f t="shared" si="1"/>
        <v>2247.0952380952381</v>
      </c>
      <c r="N10" s="20">
        <f t="shared" si="2"/>
        <v>4926.8124999999991</v>
      </c>
      <c r="O10" s="20">
        <f t="shared" si="3"/>
        <v>5733.0059523809523</v>
      </c>
      <c r="P10" s="25">
        <v>364.20499999999998</v>
      </c>
      <c r="Q10" s="23">
        <v>0.92300000000000004</v>
      </c>
      <c r="R10" s="25">
        <f t="shared" si="0"/>
        <v>394.58829902491868</v>
      </c>
    </row>
    <row r="11" spans="1:18" ht="15" customHeight="1" x14ac:dyDescent="0.2">
      <c r="A11" s="80"/>
      <c r="B11" s="41">
        <v>90</v>
      </c>
      <c r="C11" s="82"/>
      <c r="D11" s="57">
        <v>146357.70799999998</v>
      </c>
      <c r="E11" s="57">
        <v>8327.6830000000009</v>
      </c>
      <c r="F11" s="57">
        <v>0</v>
      </c>
      <c r="G11" s="23">
        <v>64.174000000000007</v>
      </c>
      <c r="H11" s="23">
        <v>105.988</v>
      </c>
      <c r="I11" s="23">
        <v>3876.712</v>
      </c>
      <c r="J11" s="22">
        <v>2.5000000000000001E-2</v>
      </c>
      <c r="K11" s="23">
        <v>1.7999999999999999E-2</v>
      </c>
      <c r="L11" s="24">
        <v>0.56299999999999994</v>
      </c>
      <c r="M11" s="20">
        <f t="shared" si="1"/>
        <v>2566.96</v>
      </c>
      <c r="N11" s="20">
        <f t="shared" si="2"/>
        <v>5888.2222222222226</v>
      </c>
      <c r="O11" s="20">
        <f t="shared" si="3"/>
        <v>6885.8117229129666</v>
      </c>
      <c r="P11" s="25">
        <v>464.25</v>
      </c>
      <c r="Q11" s="23">
        <v>1.127</v>
      </c>
      <c r="R11" s="25">
        <f t="shared" si="0"/>
        <v>411.9343389529725</v>
      </c>
    </row>
    <row r="12" spans="1:18" ht="15" customHeight="1" x14ac:dyDescent="0.2">
      <c r="A12" s="80"/>
      <c r="B12" s="42">
        <v>100</v>
      </c>
      <c r="C12" s="82"/>
      <c r="D12" s="57">
        <v>185630.94099999993</v>
      </c>
      <c r="E12" s="57">
        <v>9607.6019999999971</v>
      </c>
      <c r="F12" s="57">
        <v>0</v>
      </c>
      <c r="G12" s="23">
        <v>82.022000000000006</v>
      </c>
      <c r="H12" s="23">
        <v>130.85400000000001</v>
      </c>
      <c r="I12" s="23">
        <v>4813.1869999999999</v>
      </c>
      <c r="J12" s="22">
        <v>2.7E-2</v>
      </c>
      <c r="K12" s="23">
        <v>0.02</v>
      </c>
      <c r="L12" s="24">
        <v>0.629</v>
      </c>
      <c r="M12" s="20">
        <f t="shared" si="1"/>
        <v>3037.8518518518522</v>
      </c>
      <c r="N12" s="20">
        <f t="shared" si="2"/>
        <v>6542.7000000000007</v>
      </c>
      <c r="O12" s="20">
        <f t="shared" si="3"/>
        <v>7652.1255961844199</v>
      </c>
      <c r="P12" s="25">
        <v>581.20100000000002</v>
      </c>
      <c r="Q12" s="23">
        <v>1.2390000000000001</v>
      </c>
      <c r="R12" s="25">
        <f>P12/Q12</f>
        <v>469.08878127522195</v>
      </c>
    </row>
    <row r="13" spans="1:18" ht="15" customHeight="1" x14ac:dyDescent="0.2">
      <c r="A13" s="80"/>
      <c r="B13" s="42" t="s">
        <v>28</v>
      </c>
      <c r="C13" s="83"/>
      <c r="D13" s="60"/>
      <c r="E13" s="61"/>
      <c r="F13" s="62"/>
      <c r="G13" s="59">
        <f>AVERAGE(G3:G12)</f>
        <v>28.192700000000002</v>
      </c>
      <c r="H13" s="26">
        <f t="shared" ref="H13:R13" si="4">AVERAGE(H3:H12)</f>
        <v>46.594200000000001</v>
      </c>
      <c r="I13" s="26">
        <f t="shared" si="4"/>
        <v>1699.2071000000001</v>
      </c>
      <c r="J13" s="26">
        <f t="shared" si="4"/>
        <v>1.3600000000000001E-2</v>
      </c>
      <c r="K13" s="26">
        <f t="shared" si="4"/>
        <v>9.6000000000000009E-3</v>
      </c>
      <c r="L13" s="26">
        <f t="shared" si="4"/>
        <v>0.30559999999999998</v>
      </c>
      <c r="M13" s="26">
        <f>AVERAGE(M3:M12)</f>
        <v>1555.9926534391534</v>
      </c>
      <c r="N13" s="26">
        <f>AVERAGE(N3:N12)</f>
        <v>3609.9324850427352</v>
      </c>
      <c r="O13" s="26">
        <f t="shared" si="4"/>
        <v>4166.5044015972408</v>
      </c>
      <c r="P13" s="26">
        <f t="shared" si="4"/>
        <v>211.23699999999999</v>
      </c>
      <c r="Q13" s="26">
        <f t="shared" si="4"/>
        <v>0.63539999999999996</v>
      </c>
      <c r="R13" s="26">
        <f t="shared" si="4"/>
        <v>250.96534997537864</v>
      </c>
    </row>
    <row r="14" spans="1:18" ht="15" customHeight="1" x14ac:dyDescent="0.2">
      <c r="A14" s="92" t="s">
        <v>18</v>
      </c>
      <c r="B14" s="45">
        <v>11</v>
      </c>
      <c r="C14" s="93" t="s">
        <v>4</v>
      </c>
      <c r="D14" s="46">
        <v>0.38800000000000001</v>
      </c>
      <c r="E14" s="46">
        <v>1.0189999999999999</v>
      </c>
      <c r="F14" s="46">
        <v>0</v>
      </c>
      <c r="G14" s="55">
        <v>2.7799999999999998E-4</v>
      </c>
      <c r="H14" s="55">
        <v>5.9800000000000001E-4</v>
      </c>
      <c r="I14" s="55">
        <v>1.9136E-2</v>
      </c>
      <c r="J14" s="55">
        <v>2.8800000000000001E-4</v>
      </c>
      <c r="K14" s="55">
        <v>1.4799999999999999E-4</v>
      </c>
      <c r="L14" s="55">
        <v>4.7660000000000003E-3</v>
      </c>
      <c r="M14" s="20">
        <f>G14/J14</f>
        <v>0.96527777777777768</v>
      </c>
      <c r="N14" s="20">
        <f t="shared" ref="N14:O29" si="5">H14/K14</f>
        <v>4.0405405405405412</v>
      </c>
      <c r="O14" s="20">
        <f t="shared" si="5"/>
        <v>4.0151070079731426</v>
      </c>
      <c r="P14" s="25">
        <v>9.4500000000000001E-2</v>
      </c>
      <c r="Q14" s="21">
        <v>5.8999999999999997E-2</v>
      </c>
      <c r="R14" s="25">
        <f t="shared" si="0"/>
        <v>1.6016949152542375</v>
      </c>
    </row>
    <row r="15" spans="1:18" ht="15" customHeight="1" x14ac:dyDescent="0.2">
      <c r="A15" s="92"/>
      <c r="B15" s="45">
        <v>21</v>
      </c>
      <c r="C15" s="93"/>
      <c r="D15" s="56">
        <v>0.62</v>
      </c>
      <c r="E15" s="46">
        <v>1.0189999999999999</v>
      </c>
      <c r="F15" s="56">
        <v>0</v>
      </c>
      <c r="G15" s="55">
        <v>6.1700000000000004E-4</v>
      </c>
      <c r="H15" s="55">
        <v>1.2279999999999999E-3</v>
      </c>
      <c r="I15" s="55">
        <v>3.9295999999999998E-2</v>
      </c>
      <c r="J15" s="55">
        <v>4.35E-4</v>
      </c>
      <c r="K15" s="55">
        <v>2.3499999999999999E-4</v>
      </c>
      <c r="L15" s="55">
        <v>7.5459999999999998E-3</v>
      </c>
      <c r="M15" s="20">
        <f t="shared" ref="M15:M22" si="6">G15/J15</f>
        <v>1.4183908045977012</v>
      </c>
      <c r="N15" s="20">
        <f t="shared" si="5"/>
        <v>5.225531914893617</v>
      </c>
      <c r="O15" s="20">
        <f t="shared" si="5"/>
        <v>5.2075271667108396</v>
      </c>
      <c r="P15" s="25">
        <v>7.2999999999999995E-2</v>
      </c>
      <c r="Q15" s="21">
        <v>7.2499999999999995E-2</v>
      </c>
      <c r="R15" s="25">
        <f t="shared" si="0"/>
        <v>1.0068965517241379</v>
      </c>
    </row>
    <row r="16" spans="1:18" ht="15" customHeight="1" x14ac:dyDescent="0.2">
      <c r="A16" s="92"/>
      <c r="B16" s="45">
        <v>31</v>
      </c>
      <c r="C16" s="93"/>
      <c r="D16" s="56">
        <v>0.96399999999999997</v>
      </c>
      <c r="E16" s="56">
        <v>1.02</v>
      </c>
      <c r="F16" s="56">
        <v>0</v>
      </c>
      <c r="G16" s="55">
        <v>9.3899999999999995E-4</v>
      </c>
      <c r="H16" s="55">
        <v>1.8580000000000001E-3</v>
      </c>
      <c r="I16" s="55">
        <v>5.9456000000000002E-2</v>
      </c>
      <c r="J16" s="55">
        <v>9.5100000000000002E-4</v>
      </c>
      <c r="K16" s="55">
        <v>4.6099999999999998E-4</v>
      </c>
      <c r="L16" s="55">
        <v>1.4795000000000001E-2</v>
      </c>
      <c r="M16" s="20">
        <f t="shared" si="6"/>
        <v>0.98738170347003151</v>
      </c>
      <c r="N16" s="20">
        <f t="shared" si="5"/>
        <v>4.0303687635574841</v>
      </c>
      <c r="O16" s="20">
        <f t="shared" si="5"/>
        <v>4.0186549509969582</v>
      </c>
      <c r="P16" s="25">
        <v>0.128</v>
      </c>
      <c r="Q16" s="21">
        <v>6.9000000000000006E-2</v>
      </c>
      <c r="R16" s="25">
        <f t="shared" si="0"/>
        <v>1.8550724637681157</v>
      </c>
    </row>
    <row r="17" spans="1:18" ht="15" customHeight="1" x14ac:dyDescent="0.2">
      <c r="A17" s="92"/>
      <c r="B17" s="45">
        <v>41</v>
      </c>
      <c r="C17" s="93"/>
      <c r="D17" s="56">
        <v>1.383</v>
      </c>
      <c r="E17" s="56">
        <v>1.0389999999999999</v>
      </c>
      <c r="F17" s="56">
        <v>0</v>
      </c>
      <c r="G17" s="55">
        <v>1.209E-3</v>
      </c>
      <c r="H17" s="55">
        <v>2.4880000000000002E-3</v>
      </c>
      <c r="I17" s="55">
        <v>7.9616000000000006E-2</v>
      </c>
      <c r="J17" s="55">
        <v>9.0799999999999995E-4</v>
      </c>
      <c r="K17" s="55">
        <v>6.2E-4</v>
      </c>
      <c r="L17" s="55">
        <v>1.9859999999999999E-2</v>
      </c>
      <c r="M17" s="20">
        <f t="shared" si="6"/>
        <v>1.3314977973568283</v>
      </c>
      <c r="N17" s="20">
        <f t="shared" si="5"/>
        <v>4.0129032258064523</v>
      </c>
      <c r="O17" s="20">
        <f t="shared" si="5"/>
        <v>4.0088620342396784</v>
      </c>
      <c r="P17" s="25">
        <v>0.13400000000000001</v>
      </c>
      <c r="Q17" s="21">
        <v>7.6499999999999999E-2</v>
      </c>
      <c r="R17" s="25">
        <f t="shared" si="0"/>
        <v>1.7516339869281048</v>
      </c>
    </row>
    <row r="18" spans="1:18" ht="15" customHeight="1" x14ac:dyDescent="0.2">
      <c r="A18" s="92"/>
      <c r="B18" s="45">
        <v>51</v>
      </c>
      <c r="C18" s="93"/>
      <c r="D18" s="56">
        <v>2.0179999999999998</v>
      </c>
      <c r="E18" s="56">
        <v>1.077</v>
      </c>
      <c r="F18" s="56">
        <v>0</v>
      </c>
      <c r="G18" s="55">
        <v>1.4430000000000001E-3</v>
      </c>
      <c r="H18" s="55">
        <v>3.1180000000000001E-3</v>
      </c>
      <c r="I18" s="55">
        <v>9.9776000000000004E-2</v>
      </c>
      <c r="J18" s="55">
        <v>7.3200000000000001E-4</v>
      </c>
      <c r="K18" s="55">
        <v>4.9100000000000001E-4</v>
      </c>
      <c r="L18" s="55">
        <v>1.5739E-2</v>
      </c>
      <c r="M18" s="20">
        <f t="shared" si="6"/>
        <v>1.9713114754098362</v>
      </c>
      <c r="N18" s="20">
        <f t="shared" si="5"/>
        <v>6.3503054989816698</v>
      </c>
      <c r="O18" s="20">
        <f t="shared" si="5"/>
        <v>6.3394116525827569</v>
      </c>
      <c r="P18" s="25">
        <v>0.121</v>
      </c>
      <c r="Q18" s="21">
        <v>8.7999999999999995E-2</v>
      </c>
      <c r="R18" s="25">
        <f t="shared" si="0"/>
        <v>1.375</v>
      </c>
    </row>
    <row r="19" spans="1:18" ht="15" customHeight="1" x14ac:dyDescent="0.2">
      <c r="A19" s="92"/>
      <c r="B19" s="45">
        <v>61</v>
      </c>
      <c r="C19" s="93"/>
      <c r="D19" s="56">
        <v>2.6059999999999999</v>
      </c>
      <c r="E19" s="56">
        <v>1.105</v>
      </c>
      <c r="F19" s="56">
        <v>0</v>
      </c>
      <c r="G19" s="55">
        <v>1.9E-3</v>
      </c>
      <c r="H19" s="55">
        <v>3.748E-3</v>
      </c>
      <c r="I19" s="55">
        <v>0.119936</v>
      </c>
      <c r="J19" s="55">
        <v>1.072E-3</v>
      </c>
      <c r="K19" s="55">
        <v>7.1599999999999995E-4</v>
      </c>
      <c r="L19" s="55">
        <v>2.2938E-2</v>
      </c>
      <c r="M19" s="20">
        <f t="shared" si="6"/>
        <v>1.7723880597014925</v>
      </c>
      <c r="N19" s="20">
        <f t="shared" si="5"/>
        <v>5.2346368715083802</v>
      </c>
      <c r="O19" s="20">
        <f t="shared" si="5"/>
        <v>5.2287034615049262</v>
      </c>
      <c r="P19" s="25">
        <v>0.14100000000000001</v>
      </c>
      <c r="Q19" s="21">
        <v>0.08</v>
      </c>
      <c r="R19" s="25">
        <f t="shared" si="0"/>
        <v>1.7625000000000002</v>
      </c>
    </row>
    <row r="20" spans="1:18" ht="15" customHeight="1" x14ac:dyDescent="0.2">
      <c r="A20" s="92"/>
      <c r="B20" s="45">
        <v>71</v>
      </c>
      <c r="C20" s="93"/>
      <c r="D20" s="56">
        <v>3.4220000000000002</v>
      </c>
      <c r="E20" s="56">
        <v>1.163</v>
      </c>
      <c r="F20" s="56">
        <v>0</v>
      </c>
      <c r="G20" s="55">
        <v>2.1150000000000001E-3</v>
      </c>
      <c r="H20" s="55">
        <v>4.3779999999999999E-3</v>
      </c>
      <c r="I20" s="55">
        <v>0.140096</v>
      </c>
      <c r="J20" s="55">
        <v>1.4660000000000001E-3</v>
      </c>
      <c r="K20" s="55">
        <v>1.0399999999999999E-3</v>
      </c>
      <c r="L20" s="55">
        <v>3.3314999999999997E-2</v>
      </c>
      <c r="M20" s="20">
        <f t="shared" si="6"/>
        <v>1.4427012278308322</v>
      </c>
      <c r="N20" s="20">
        <f t="shared" si="5"/>
        <v>4.2096153846153852</v>
      </c>
      <c r="O20" s="20">
        <f t="shared" si="5"/>
        <v>4.2051928560708394</v>
      </c>
      <c r="P20" s="25">
        <v>0.183</v>
      </c>
      <c r="Q20" s="21">
        <v>9.4E-2</v>
      </c>
      <c r="R20" s="25">
        <f t="shared" si="0"/>
        <v>1.9468085106382977</v>
      </c>
    </row>
    <row r="21" spans="1:18" ht="15" customHeight="1" x14ac:dyDescent="0.2">
      <c r="A21" s="92"/>
      <c r="B21" s="45">
        <v>81</v>
      </c>
      <c r="C21" s="93"/>
      <c r="D21" s="56">
        <v>4.2290000000000001</v>
      </c>
      <c r="E21" s="56">
        <v>1.242</v>
      </c>
      <c r="F21" s="56">
        <v>0</v>
      </c>
      <c r="G21" s="55">
        <v>2.526E-3</v>
      </c>
      <c r="H21" s="55">
        <v>5.0080000000000003E-3</v>
      </c>
      <c r="I21" s="55">
        <v>0.16025600000000001</v>
      </c>
      <c r="J21" s="55">
        <v>1.864E-3</v>
      </c>
      <c r="K21" s="55">
        <v>1.2999999999999999E-3</v>
      </c>
      <c r="L21" s="55">
        <v>4.1655999999999999E-2</v>
      </c>
      <c r="M21" s="20">
        <f t="shared" si="6"/>
        <v>1.3551502145922747</v>
      </c>
      <c r="N21" s="20">
        <f t="shared" si="5"/>
        <v>3.8523076923076927</v>
      </c>
      <c r="O21" s="20">
        <f t="shared" si="5"/>
        <v>3.8471288649894375</v>
      </c>
      <c r="P21" s="25">
        <v>0.16300000000000001</v>
      </c>
      <c r="Q21" s="21">
        <v>0.10200000000000001</v>
      </c>
      <c r="R21" s="25">
        <f t="shared" si="0"/>
        <v>1.5980392156862744</v>
      </c>
    </row>
    <row r="22" spans="1:18" ht="15" customHeight="1" x14ac:dyDescent="0.2">
      <c r="A22" s="92"/>
      <c r="B22" s="45">
        <v>91</v>
      </c>
      <c r="C22" s="93"/>
      <c r="D22" s="56">
        <v>5.1909999999999998</v>
      </c>
      <c r="E22" s="56">
        <v>1.331</v>
      </c>
      <c r="F22" s="56">
        <v>0</v>
      </c>
      <c r="G22" s="55">
        <v>2.6440000000000001E-3</v>
      </c>
      <c r="H22" s="55">
        <v>5.6379999999999998E-3</v>
      </c>
      <c r="I22" s="55">
        <v>0.18041599999999999</v>
      </c>
      <c r="J22" s="55">
        <v>1.6249999999999999E-3</v>
      </c>
      <c r="K22" s="55">
        <v>1.119E-3</v>
      </c>
      <c r="L22" s="55">
        <v>3.5846999999999997E-2</v>
      </c>
      <c r="M22" s="20">
        <f t="shared" si="6"/>
        <v>1.6270769230769233</v>
      </c>
      <c r="N22" s="20">
        <f t="shared" si="5"/>
        <v>5.0384271671134941</v>
      </c>
      <c r="O22" s="20">
        <f t="shared" si="5"/>
        <v>5.032945574246102</v>
      </c>
      <c r="P22" s="25">
        <v>0.182</v>
      </c>
      <c r="Q22" s="21">
        <v>0.11899999999999999</v>
      </c>
      <c r="R22" s="25">
        <f t="shared" si="0"/>
        <v>1.5294117647058825</v>
      </c>
    </row>
    <row r="23" spans="1:18" ht="15" customHeight="1" x14ac:dyDescent="0.2">
      <c r="A23" s="92"/>
      <c r="B23" s="45">
        <v>101</v>
      </c>
      <c r="C23" s="93"/>
      <c r="D23" s="63">
        <v>6.2439999999999998</v>
      </c>
      <c r="E23" s="63">
        <v>1.4490000000000001</v>
      </c>
      <c r="F23" s="63">
        <v>0</v>
      </c>
      <c r="G23" s="55">
        <v>3.0490000000000001E-3</v>
      </c>
      <c r="H23" s="55">
        <v>6.2680000000000001E-3</v>
      </c>
      <c r="I23" s="55">
        <v>0.200576</v>
      </c>
      <c r="J23" s="55">
        <v>1.872E-3</v>
      </c>
      <c r="K23" s="55">
        <v>1.3029999999999999E-3</v>
      </c>
      <c r="L23" s="55">
        <v>4.1755E-2</v>
      </c>
      <c r="M23" s="20">
        <f>G23/J23</f>
        <v>1.6287393162393162</v>
      </c>
      <c r="N23" s="20">
        <f t="shared" si="5"/>
        <v>4.8104374520337689</v>
      </c>
      <c r="O23" s="20">
        <f t="shared" si="5"/>
        <v>4.8036402826008864</v>
      </c>
      <c r="P23" s="25">
        <v>0.214</v>
      </c>
      <c r="Q23" s="21">
        <v>0.1105</v>
      </c>
      <c r="R23" s="25">
        <f>P23/Q23</f>
        <v>1.9366515837104072</v>
      </c>
    </row>
    <row r="24" spans="1:18" ht="15" customHeight="1" x14ac:dyDescent="0.2">
      <c r="A24" s="92"/>
      <c r="B24" s="46" t="s">
        <v>28</v>
      </c>
      <c r="C24" s="93"/>
      <c r="D24" s="64"/>
      <c r="E24" s="65"/>
      <c r="F24" s="66"/>
      <c r="G24" s="59">
        <f>AVERAGE(G14:G23)</f>
        <v>1.6720000000000003E-3</v>
      </c>
      <c r="H24" s="26">
        <f t="shared" ref="H24:O24" si="7">AVERAGE(H14:H23)</f>
        <v>3.4329999999999999E-3</v>
      </c>
      <c r="I24" s="26">
        <f t="shared" si="7"/>
        <v>0.109856</v>
      </c>
      <c r="J24" s="26">
        <f t="shared" si="7"/>
        <v>1.1213E-3</v>
      </c>
      <c r="K24" s="26">
        <f t="shared" si="7"/>
        <v>7.4330000000000002E-4</v>
      </c>
      <c r="L24" s="26">
        <f t="shared" si="7"/>
        <v>2.3821700000000001E-2</v>
      </c>
      <c r="M24" s="26">
        <f t="shared" si="7"/>
        <v>1.4499915300053015</v>
      </c>
      <c r="N24" s="26">
        <f t="shared" si="7"/>
        <v>4.6805074511358473</v>
      </c>
      <c r="O24" s="26">
        <f t="shared" si="7"/>
        <v>4.6707173851915567</v>
      </c>
      <c r="P24" s="26">
        <f t="shared" ref="P24" si="8">AVERAGE(P14:P23)</f>
        <v>0.14335000000000001</v>
      </c>
      <c r="Q24" s="26">
        <f t="shared" ref="Q24" si="9">AVERAGE(Q14:Q23)</f>
        <v>8.7050000000000002E-2</v>
      </c>
      <c r="R24" s="26">
        <f t="shared" ref="R24" si="10">AVERAGE(R14:R23)</f>
        <v>1.6363708992415458</v>
      </c>
    </row>
    <row r="25" spans="1:18" ht="15" customHeight="1" x14ac:dyDescent="0.2">
      <c r="A25" s="80" t="s">
        <v>19</v>
      </c>
      <c r="B25" s="40">
        <v>11</v>
      </c>
      <c r="C25" s="81" t="s">
        <v>3</v>
      </c>
      <c r="D25" s="42">
        <v>0.81299999999999994</v>
      </c>
      <c r="E25" s="42">
        <v>7.6999999999999999E-2</v>
      </c>
      <c r="F25" s="42">
        <v>1.032</v>
      </c>
      <c r="G25" s="17">
        <v>4.0000000000000001E-3</v>
      </c>
      <c r="H25" s="17">
        <v>7.0000000000000001E-3</v>
      </c>
      <c r="I25" s="17">
        <v>0.22500000000000001</v>
      </c>
      <c r="J25" s="19">
        <v>3.0000000000000001E-3</v>
      </c>
      <c r="K25" s="17">
        <v>5.0000000000000001E-3</v>
      </c>
      <c r="L25" s="18">
        <v>0.14599999999999999</v>
      </c>
      <c r="M25" s="20">
        <f>G25/J25</f>
        <v>1.3333333333333333</v>
      </c>
      <c r="N25" s="20">
        <f t="shared" si="5"/>
        <v>1.4</v>
      </c>
      <c r="O25" s="20">
        <f t="shared" si="5"/>
        <v>1.5410958904109591</v>
      </c>
      <c r="P25" s="20">
        <v>6.6000000000000003E-2</v>
      </c>
      <c r="Q25" s="17">
        <v>9.8000000000000004E-2</v>
      </c>
      <c r="R25" s="20">
        <f t="shared" si="0"/>
        <v>0.67346938775510201</v>
      </c>
    </row>
    <row r="26" spans="1:18" ht="15" customHeight="1" x14ac:dyDescent="0.2">
      <c r="A26" s="80"/>
      <c r="B26" s="41">
        <v>21</v>
      </c>
      <c r="C26" s="82"/>
      <c r="D26" s="57">
        <v>2.125</v>
      </c>
      <c r="E26" s="57">
        <v>0.104</v>
      </c>
      <c r="F26" s="57">
        <v>4.1559999999999997</v>
      </c>
      <c r="G26" s="23">
        <v>7.0000000000000001E-3</v>
      </c>
      <c r="H26" s="23">
        <v>1.2999999999999999E-2</v>
      </c>
      <c r="I26" s="23">
        <v>0.42099999999999999</v>
      </c>
      <c r="J26" s="22">
        <v>4.0000000000000001E-3</v>
      </c>
      <c r="K26" s="23">
        <v>7.0000000000000001E-3</v>
      </c>
      <c r="L26" s="24">
        <v>0.221</v>
      </c>
      <c r="M26" s="20">
        <f t="shared" ref="M26:O41" si="11">G26/J26</f>
        <v>1.75</v>
      </c>
      <c r="N26" s="20">
        <f t="shared" si="5"/>
        <v>1.857142857142857</v>
      </c>
      <c r="O26" s="20">
        <f t="shared" si="5"/>
        <v>1.9049773755656108</v>
      </c>
      <c r="P26" s="25">
        <v>0.124</v>
      </c>
      <c r="Q26" s="23">
        <v>0.09</v>
      </c>
      <c r="R26" s="25">
        <f t="shared" si="0"/>
        <v>1.3777777777777778</v>
      </c>
    </row>
    <row r="27" spans="1:18" ht="15" customHeight="1" x14ac:dyDescent="0.2">
      <c r="A27" s="80"/>
      <c r="B27" s="41">
        <v>31</v>
      </c>
      <c r="C27" s="82"/>
      <c r="D27" s="57">
        <v>3.8359999999999999</v>
      </c>
      <c r="E27" s="57">
        <v>0.17899999999999999</v>
      </c>
      <c r="F27" s="57">
        <v>10.002000000000001</v>
      </c>
      <c r="G27" s="23">
        <v>8.9999999999999993E-3</v>
      </c>
      <c r="H27" s="23">
        <v>1.7000000000000001E-2</v>
      </c>
      <c r="I27" s="23">
        <v>0.54400000000000004</v>
      </c>
      <c r="J27" s="22">
        <v>0.01</v>
      </c>
      <c r="K27" s="23">
        <v>1.2999999999999999E-2</v>
      </c>
      <c r="L27" s="24">
        <v>0.40699999999999997</v>
      </c>
      <c r="M27" s="20">
        <f t="shared" si="11"/>
        <v>0.89999999999999991</v>
      </c>
      <c r="N27" s="20">
        <f t="shared" si="5"/>
        <v>1.3076923076923079</v>
      </c>
      <c r="O27" s="20">
        <f t="shared" si="5"/>
        <v>1.3366093366093368</v>
      </c>
      <c r="P27" s="25">
        <v>0.11</v>
      </c>
      <c r="Q27" s="23">
        <v>9.0999999999999998E-2</v>
      </c>
      <c r="R27" s="25">
        <f t="shared" si="0"/>
        <v>1.2087912087912089</v>
      </c>
    </row>
    <row r="28" spans="1:18" ht="15" customHeight="1" x14ac:dyDescent="0.2">
      <c r="A28" s="80"/>
      <c r="B28" s="41">
        <v>41</v>
      </c>
      <c r="C28" s="82"/>
      <c r="D28" s="57">
        <v>6.359</v>
      </c>
      <c r="E28" s="57">
        <v>0.32600000000000001</v>
      </c>
      <c r="F28" s="57">
        <v>19.651</v>
      </c>
      <c r="G28" s="23">
        <v>1.2999999999999999E-2</v>
      </c>
      <c r="H28" s="23">
        <v>2.5999999999999999E-2</v>
      </c>
      <c r="I28" s="23">
        <v>0.83299999999999996</v>
      </c>
      <c r="J28" s="22">
        <v>0.01</v>
      </c>
      <c r="K28" s="23">
        <v>1.6E-2</v>
      </c>
      <c r="L28" s="24">
        <v>0.51800000000000002</v>
      </c>
      <c r="M28" s="20">
        <f t="shared" si="11"/>
        <v>1.2999999999999998</v>
      </c>
      <c r="N28" s="20">
        <f t="shared" si="5"/>
        <v>1.625</v>
      </c>
      <c r="O28" s="20">
        <f t="shared" si="5"/>
        <v>1.6081081081081079</v>
      </c>
      <c r="P28" s="25">
        <v>0.13650000000000001</v>
      </c>
      <c r="Q28" s="23">
        <v>0.11749999999999999</v>
      </c>
      <c r="R28" s="25">
        <f t="shared" si="0"/>
        <v>1.1617021276595747</v>
      </c>
    </row>
    <row r="29" spans="1:18" ht="15" customHeight="1" x14ac:dyDescent="0.2">
      <c r="A29" s="80"/>
      <c r="B29" s="41">
        <v>51</v>
      </c>
      <c r="C29" s="82"/>
      <c r="D29" s="57">
        <v>9.5229999999999997</v>
      </c>
      <c r="E29" s="57">
        <v>0.58899999999999997</v>
      </c>
      <c r="F29" s="57">
        <v>34.222999999999999</v>
      </c>
      <c r="G29" s="23">
        <v>1.4999999999999999E-2</v>
      </c>
      <c r="H29" s="23">
        <v>3.1E-2</v>
      </c>
      <c r="I29" s="23">
        <v>0.98599999999999999</v>
      </c>
      <c r="J29" s="22">
        <v>1.4E-2</v>
      </c>
      <c r="K29" s="23">
        <v>2.5000000000000001E-2</v>
      </c>
      <c r="L29" s="24">
        <v>0.79100000000000004</v>
      </c>
      <c r="M29" s="20">
        <f t="shared" si="11"/>
        <v>1.0714285714285714</v>
      </c>
      <c r="N29" s="20">
        <f t="shared" si="5"/>
        <v>1.24</v>
      </c>
      <c r="O29" s="20">
        <f t="shared" si="5"/>
        <v>1.2465233881163085</v>
      </c>
      <c r="P29" s="25">
        <v>0.17399999999999999</v>
      </c>
      <c r="Q29" s="23">
        <v>0.113</v>
      </c>
      <c r="R29" s="25">
        <f t="shared" si="0"/>
        <v>1.5398230088495575</v>
      </c>
    </row>
    <row r="30" spans="1:18" ht="15" customHeight="1" x14ac:dyDescent="0.2">
      <c r="A30" s="80"/>
      <c r="B30" s="41">
        <v>61</v>
      </c>
      <c r="C30" s="82"/>
      <c r="D30" s="57">
        <v>13.807</v>
      </c>
      <c r="E30" s="57">
        <v>0.97299999999999998</v>
      </c>
      <c r="F30" s="57">
        <v>53.642000000000003</v>
      </c>
      <c r="G30" s="23">
        <v>1.7999999999999999E-2</v>
      </c>
      <c r="H30" s="23">
        <v>3.5999999999999997E-2</v>
      </c>
      <c r="I30" s="23">
        <v>1.1399999999999999</v>
      </c>
      <c r="J30" s="22">
        <v>1.0999999999999999E-2</v>
      </c>
      <c r="K30" s="23">
        <v>2.1999999999999999E-2</v>
      </c>
      <c r="L30" s="24">
        <v>0.71499999999999997</v>
      </c>
      <c r="M30" s="20">
        <f t="shared" si="11"/>
        <v>1.6363636363636362</v>
      </c>
      <c r="N30" s="20">
        <f t="shared" si="11"/>
        <v>1.6363636363636362</v>
      </c>
      <c r="O30" s="20">
        <f t="shared" si="11"/>
        <v>1.5944055944055944</v>
      </c>
      <c r="P30" s="25">
        <v>0.13900000000000001</v>
      </c>
      <c r="Q30" s="23">
        <v>0.126</v>
      </c>
      <c r="R30" s="25">
        <f t="shared" si="0"/>
        <v>1.1031746031746033</v>
      </c>
    </row>
    <row r="31" spans="1:18" ht="15" customHeight="1" x14ac:dyDescent="0.2">
      <c r="A31" s="80"/>
      <c r="B31" s="41">
        <v>71</v>
      </c>
      <c r="C31" s="82"/>
      <c r="D31" s="57">
        <v>19.466000000000001</v>
      </c>
      <c r="E31" s="57">
        <v>1.49</v>
      </c>
      <c r="F31" s="57">
        <v>78.619</v>
      </c>
      <c r="G31" s="23">
        <v>1.9E-2</v>
      </c>
      <c r="H31" s="23">
        <v>0.04</v>
      </c>
      <c r="I31" s="23">
        <v>1.2809999999999999</v>
      </c>
      <c r="J31" s="22">
        <v>1.2999999999999999E-2</v>
      </c>
      <c r="K31" s="23">
        <v>2.5000000000000001E-2</v>
      </c>
      <c r="L31" s="24">
        <v>0.80700000000000005</v>
      </c>
      <c r="M31" s="20">
        <f t="shared" si="11"/>
        <v>1.4615384615384617</v>
      </c>
      <c r="N31" s="20">
        <f t="shared" si="11"/>
        <v>1.5999999999999999</v>
      </c>
      <c r="O31" s="20">
        <f t="shared" si="11"/>
        <v>1.5873605947955389</v>
      </c>
      <c r="P31" s="25">
        <v>0.14499999999999999</v>
      </c>
      <c r="Q31" s="23">
        <v>0.1235</v>
      </c>
      <c r="R31" s="25">
        <f t="shared" si="0"/>
        <v>1.1740890688259109</v>
      </c>
    </row>
    <row r="32" spans="1:18" ht="15" customHeight="1" x14ac:dyDescent="0.2">
      <c r="A32" s="80"/>
      <c r="B32" s="41">
        <v>81</v>
      </c>
      <c r="C32" s="82"/>
      <c r="D32" s="57">
        <v>25.594999999999999</v>
      </c>
      <c r="E32" s="57">
        <v>2.2229999999999999</v>
      </c>
      <c r="F32" s="57">
        <v>101.17400000000001</v>
      </c>
      <c r="G32" s="23">
        <v>0.02</v>
      </c>
      <c r="H32" s="23">
        <v>0.04</v>
      </c>
      <c r="I32" s="23">
        <v>1.27</v>
      </c>
      <c r="J32" s="22">
        <v>1.2999999999999999E-2</v>
      </c>
      <c r="K32" s="23">
        <v>2.5999999999999999E-2</v>
      </c>
      <c r="L32" s="24">
        <v>0.82</v>
      </c>
      <c r="M32" s="20">
        <f t="shared" si="11"/>
        <v>1.5384615384615385</v>
      </c>
      <c r="N32" s="20">
        <f t="shared" si="11"/>
        <v>1.5384615384615385</v>
      </c>
      <c r="O32" s="20">
        <f t="shared" si="11"/>
        <v>1.5487804878048781</v>
      </c>
      <c r="P32" s="25">
        <v>0.17899999999999999</v>
      </c>
      <c r="Q32" s="23">
        <v>0.104</v>
      </c>
      <c r="R32" s="25">
        <f t="shared" si="0"/>
        <v>1.7211538461538463</v>
      </c>
    </row>
    <row r="33" spans="1:18" ht="15" customHeight="1" x14ac:dyDescent="0.2">
      <c r="A33" s="80"/>
      <c r="B33" s="41">
        <v>91</v>
      </c>
      <c r="C33" s="82"/>
      <c r="D33" s="57">
        <v>34.142000000000003</v>
      </c>
      <c r="E33" s="57">
        <v>3.165</v>
      </c>
      <c r="F33" s="57">
        <v>148.244</v>
      </c>
      <c r="G33" s="23">
        <v>0.02</v>
      </c>
      <c r="H33" s="23">
        <v>4.2000000000000003E-2</v>
      </c>
      <c r="I33" s="23">
        <v>1.33</v>
      </c>
      <c r="J33" s="22">
        <v>1.4E-2</v>
      </c>
      <c r="K33" s="23">
        <v>2.5999999999999999E-2</v>
      </c>
      <c r="L33" s="24">
        <v>0.84099999999999997</v>
      </c>
      <c r="M33" s="20">
        <f t="shared" si="11"/>
        <v>1.4285714285714286</v>
      </c>
      <c r="N33" s="20">
        <f t="shared" si="11"/>
        <v>1.6153846153846156</v>
      </c>
      <c r="O33" s="20">
        <f t="shared" si="11"/>
        <v>1.5814506539833533</v>
      </c>
      <c r="P33" s="25">
        <v>0.17799999999999999</v>
      </c>
      <c r="Q33" s="23">
        <v>0.16700000000000001</v>
      </c>
      <c r="R33" s="25">
        <f t="shared" si="0"/>
        <v>1.0658682634730539</v>
      </c>
    </row>
    <row r="34" spans="1:18" ht="15" customHeight="1" x14ac:dyDescent="0.2">
      <c r="A34" s="80"/>
      <c r="B34" s="42">
        <v>101</v>
      </c>
      <c r="C34" s="83"/>
      <c r="D34" s="40">
        <v>42.709000000000003</v>
      </c>
      <c r="E34" s="40">
        <v>4.3140000000000001</v>
      </c>
      <c r="F34" s="40">
        <v>200.40899999999999</v>
      </c>
      <c r="G34" s="27">
        <v>2.1000000000000001E-2</v>
      </c>
      <c r="H34" s="27">
        <v>4.2000000000000003E-2</v>
      </c>
      <c r="I34" s="27">
        <v>1.3420000000000001</v>
      </c>
      <c r="J34" s="28">
        <v>1.4999999999999999E-2</v>
      </c>
      <c r="K34" s="27">
        <v>3.1E-2</v>
      </c>
      <c r="L34" s="29">
        <v>0.98</v>
      </c>
      <c r="M34" s="20">
        <f t="shared" si="11"/>
        <v>1.4000000000000001</v>
      </c>
      <c r="N34" s="20">
        <f t="shared" si="11"/>
        <v>1.3548387096774195</v>
      </c>
      <c r="O34" s="20">
        <f t="shared" si="11"/>
        <v>1.369387755102041</v>
      </c>
      <c r="P34" s="30">
        <v>0.16500000000000001</v>
      </c>
      <c r="Q34" s="27">
        <v>0.13200000000000001</v>
      </c>
      <c r="R34" s="30">
        <f t="shared" si="0"/>
        <v>1.25</v>
      </c>
    </row>
    <row r="35" spans="1:18" ht="15" customHeight="1" x14ac:dyDescent="0.2">
      <c r="A35" s="47"/>
      <c r="B35" s="42" t="s">
        <v>28</v>
      </c>
      <c r="C35" s="48"/>
      <c r="D35" s="67"/>
      <c r="E35" s="68"/>
      <c r="F35" s="69"/>
      <c r="G35" s="59">
        <f>AVERAGE(G25:G34)</f>
        <v>1.4599999999999998E-2</v>
      </c>
      <c r="H35" s="26">
        <f t="shared" ref="H35:R35" si="12">AVERAGE(H25:H34)</f>
        <v>2.9399999999999999E-2</v>
      </c>
      <c r="I35" s="26">
        <f t="shared" si="12"/>
        <v>0.93720000000000003</v>
      </c>
      <c r="J35" s="26">
        <f t="shared" si="12"/>
        <v>1.0699999999999999E-2</v>
      </c>
      <c r="K35" s="26">
        <f t="shared" si="12"/>
        <v>1.9599999999999999E-2</v>
      </c>
      <c r="L35" s="26">
        <f t="shared" si="12"/>
        <v>0.62460000000000004</v>
      </c>
      <c r="M35" s="26">
        <f t="shared" si="12"/>
        <v>1.3819696969696971</v>
      </c>
      <c r="N35" s="26">
        <f t="shared" si="12"/>
        <v>1.5174883664722374</v>
      </c>
      <c r="O35" s="26">
        <f t="shared" si="12"/>
        <v>1.531869918490173</v>
      </c>
      <c r="P35" s="26">
        <f t="shared" si="12"/>
        <v>0.14165</v>
      </c>
      <c r="Q35" s="26">
        <f t="shared" si="12"/>
        <v>0.1162</v>
      </c>
      <c r="R35" s="26">
        <f t="shared" si="12"/>
        <v>1.2275849292460634</v>
      </c>
    </row>
    <row r="36" spans="1:18" ht="15" customHeight="1" x14ac:dyDescent="0.2">
      <c r="A36" s="94" t="s">
        <v>20</v>
      </c>
      <c r="B36" s="43">
        <v>11</v>
      </c>
      <c r="C36" s="95" t="s">
        <v>2</v>
      </c>
      <c r="D36" s="44">
        <v>1.3149999999999999</v>
      </c>
      <c r="E36" s="44">
        <v>7.1999999999999995E-2</v>
      </c>
      <c r="F36" s="44">
        <v>0.70899999999999996</v>
      </c>
      <c r="G36" s="21">
        <v>7.3870000000000003E-3</v>
      </c>
      <c r="H36" s="21">
        <v>1.4487999999999999E-2</v>
      </c>
      <c r="I36" s="21">
        <v>0.46361599999999997</v>
      </c>
      <c r="J36" s="22">
        <v>6.1659999999999996E-3</v>
      </c>
      <c r="K36" s="23">
        <v>9.8379999999999995E-3</v>
      </c>
      <c r="L36" s="24">
        <v>0.31482399999999999</v>
      </c>
      <c r="M36" s="20">
        <f>G36/J36</f>
        <v>1.1980214077197535</v>
      </c>
      <c r="N36" s="20">
        <f t="shared" ref="N36:O56" si="13">H36/K36</f>
        <v>1.4726570441146574</v>
      </c>
      <c r="O36" s="20">
        <f t="shared" si="11"/>
        <v>1.4726196223921937</v>
      </c>
      <c r="P36" s="25">
        <v>0.10299999999999999</v>
      </c>
      <c r="Q36" s="21">
        <v>9.6000000000000002E-2</v>
      </c>
      <c r="R36" s="25">
        <f t="shared" si="0"/>
        <v>1.0729166666666665</v>
      </c>
    </row>
    <row r="37" spans="1:18" ht="15" customHeight="1" x14ac:dyDescent="0.2">
      <c r="A37" s="94"/>
      <c r="B37" s="43">
        <v>21</v>
      </c>
      <c r="C37" s="95"/>
      <c r="D37" s="58">
        <v>4.3449999999999998</v>
      </c>
      <c r="E37" s="58">
        <v>0.104</v>
      </c>
      <c r="F37" s="58">
        <v>3.3580000000000001</v>
      </c>
      <c r="G37" s="21">
        <v>1.5023E-2</v>
      </c>
      <c r="H37" s="21">
        <v>3.0787999999999999E-2</v>
      </c>
      <c r="I37" s="21">
        <v>0.98521599999999998</v>
      </c>
      <c r="J37" s="22">
        <v>1.2291E-2</v>
      </c>
      <c r="K37" s="23">
        <v>2.188E-2</v>
      </c>
      <c r="L37" s="24">
        <v>0.70017300000000005</v>
      </c>
      <c r="M37" s="20">
        <f t="shared" ref="M37:M45" si="14">G37/J37</f>
        <v>1.2222764624522009</v>
      </c>
      <c r="N37" s="20">
        <f t="shared" si="13"/>
        <v>1.4071297989031077</v>
      </c>
      <c r="O37" s="20">
        <f t="shared" si="11"/>
        <v>1.4071036729493995</v>
      </c>
      <c r="P37" s="25">
        <v>0.16600000000000001</v>
      </c>
      <c r="Q37" s="21">
        <v>0.13600000000000001</v>
      </c>
      <c r="R37" s="25">
        <f t="shared" si="0"/>
        <v>1.2205882352941175</v>
      </c>
    </row>
    <row r="38" spans="1:18" ht="15" customHeight="1" x14ac:dyDescent="0.2">
      <c r="A38" s="94"/>
      <c r="B38" s="43">
        <v>31</v>
      </c>
      <c r="C38" s="95"/>
      <c r="D38" s="58">
        <v>7.7119999999999997</v>
      </c>
      <c r="E38" s="58">
        <v>0.183</v>
      </c>
      <c r="F38" s="58">
        <v>9.7829999999999995</v>
      </c>
      <c r="G38" s="21">
        <v>2.0409E-2</v>
      </c>
      <c r="H38" s="21">
        <v>4.2383999999999998E-2</v>
      </c>
      <c r="I38" s="21">
        <v>1.3562879999999999</v>
      </c>
      <c r="J38" s="22">
        <v>1.6282000000000001E-2</v>
      </c>
      <c r="K38" s="23">
        <v>3.0178E-2</v>
      </c>
      <c r="L38" s="24">
        <v>0.96572499999999994</v>
      </c>
      <c r="M38" s="20">
        <f t="shared" si="14"/>
        <v>1.2534700896695736</v>
      </c>
      <c r="N38" s="20">
        <f t="shared" si="13"/>
        <v>1.4044668301411625</v>
      </c>
      <c r="O38" s="20">
        <f t="shared" si="11"/>
        <v>1.4044246550519039</v>
      </c>
      <c r="P38" s="25">
        <v>0.17100000000000001</v>
      </c>
      <c r="Q38" s="21">
        <v>0.16400000000000001</v>
      </c>
      <c r="R38" s="25">
        <f t="shared" ref="R38:R58" si="15">P38/Q38</f>
        <v>1.0426829268292683</v>
      </c>
    </row>
    <row r="39" spans="1:18" ht="15" customHeight="1" x14ac:dyDescent="0.2">
      <c r="A39" s="94"/>
      <c r="B39" s="43">
        <v>41</v>
      </c>
      <c r="C39" s="95"/>
      <c r="D39" s="58">
        <v>14.084</v>
      </c>
      <c r="E39" s="58">
        <v>0.33800000000000002</v>
      </c>
      <c r="F39" s="58">
        <v>18.268999999999998</v>
      </c>
      <c r="G39" s="21">
        <v>3.1794000000000003E-2</v>
      </c>
      <c r="H39" s="21">
        <v>6.7389000000000004E-2</v>
      </c>
      <c r="I39" s="21">
        <v>2.1564480000000001</v>
      </c>
      <c r="J39" s="22">
        <v>2.4337000000000001E-2</v>
      </c>
      <c r="K39" s="23">
        <v>4.9063000000000002E-2</v>
      </c>
      <c r="L39" s="24">
        <v>1.5700369999999999</v>
      </c>
      <c r="M39" s="20">
        <f t="shared" si="14"/>
        <v>1.30640588404487</v>
      </c>
      <c r="N39" s="20">
        <f t="shared" si="13"/>
        <v>1.3735197603081752</v>
      </c>
      <c r="O39" s="20">
        <f t="shared" si="11"/>
        <v>1.3735013888207732</v>
      </c>
      <c r="P39" s="25">
        <v>0.20300000000000001</v>
      </c>
      <c r="Q39" s="21">
        <v>0.16700000000000001</v>
      </c>
      <c r="R39" s="25">
        <f t="shared" si="15"/>
        <v>1.215568862275449</v>
      </c>
    </row>
    <row r="40" spans="1:18" ht="15" customHeight="1" x14ac:dyDescent="0.2">
      <c r="A40" s="94"/>
      <c r="B40" s="43">
        <v>51</v>
      </c>
      <c r="C40" s="95"/>
      <c r="D40" s="58">
        <v>20.573</v>
      </c>
      <c r="E40" s="58">
        <v>0.60499999999999998</v>
      </c>
      <c r="F40" s="58">
        <v>31.696000000000002</v>
      </c>
      <c r="G40" s="21">
        <v>3.9772000000000002E-2</v>
      </c>
      <c r="H40" s="21">
        <v>8.1892000000000006E-2</v>
      </c>
      <c r="I40" s="21">
        <v>2.6205440000000002</v>
      </c>
      <c r="J40" s="22">
        <v>3.0754E-2</v>
      </c>
      <c r="K40" s="23">
        <v>6.1438E-2</v>
      </c>
      <c r="L40" s="24">
        <v>1.9660280000000001</v>
      </c>
      <c r="M40" s="20">
        <f t="shared" si="14"/>
        <v>1.2932301489237172</v>
      </c>
      <c r="N40" s="20">
        <f t="shared" si="13"/>
        <v>1.3329209935219246</v>
      </c>
      <c r="O40" s="20">
        <f t="shared" si="11"/>
        <v>1.3329128578026357</v>
      </c>
      <c r="P40" s="25">
        <v>0.22900000000000001</v>
      </c>
      <c r="Q40" s="21">
        <v>0.19400000000000001</v>
      </c>
      <c r="R40" s="25">
        <f t="shared" si="15"/>
        <v>1.1804123711340206</v>
      </c>
    </row>
    <row r="41" spans="1:18" ht="15" customHeight="1" x14ac:dyDescent="0.2">
      <c r="A41" s="94"/>
      <c r="B41" s="43">
        <v>61</v>
      </c>
      <c r="C41" s="95"/>
      <c r="D41" s="58">
        <v>28.92</v>
      </c>
      <c r="E41" s="58">
        <v>1.014</v>
      </c>
      <c r="F41" s="58">
        <v>49.962000000000003</v>
      </c>
      <c r="G41" s="21">
        <v>4.5858999999999997E-2</v>
      </c>
      <c r="H41" s="21">
        <v>9.6387E-2</v>
      </c>
      <c r="I41" s="21">
        <v>3.084384</v>
      </c>
      <c r="J41" s="22">
        <v>3.3975999999999999E-2</v>
      </c>
      <c r="K41" s="23">
        <v>7.1993000000000001E-2</v>
      </c>
      <c r="L41" s="24">
        <v>2.3037879999999999</v>
      </c>
      <c r="M41" s="20">
        <f t="shared" si="14"/>
        <v>1.3497468801506944</v>
      </c>
      <c r="N41" s="20">
        <f t="shared" si="13"/>
        <v>1.3388384981873238</v>
      </c>
      <c r="O41" s="20">
        <f t="shared" si="11"/>
        <v>1.338831524428463</v>
      </c>
      <c r="P41" s="25">
        <v>0.223</v>
      </c>
      <c r="Q41" s="21">
        <v>0.20399999999999999</v>
      </c>
      <c r="R41" s="25">
        <f t="shared" si="15"/>
        <v>1.0931372549019609</v>
      </c>
    </row>
    <row r="42" spans="1:18" ht="15" customHeight="1" x14ac:dyDescent="0.2">
      <c r="A42" s="94"/>
      <c r="B42" s="43">
        <v>71</v>
      </c>
      <c r="C42" s="95"/>
      <c r="D42" s="58">
        <v>40.689</v>
      </c>
      <c r="E42" s="58">
        <v>1.575</v>
      </c>
      <c r="F42" s="58">
        <v>75.777000000000001</v>
      </c>
      <c r="G42" s="21">
        <v>6.9593000000000002E-2</v>
      </c>
      <c r="H42" s="21">
        <v>0.12586900000000001</v>
      </c>
      <c r="I42" s="21">
        <v>4.3311799999999998</v>
      </c>
      <c r="J42" s="22">
        <v>4.1782E-2</v>
      </c>
      <c r="K42" s="23">
        <v>8.4786E-2</v>
      </c>
      <c r="L42" s="24">
        <v>2.7132369999999999</v>
      </c>
      <c r="M42" s="20">
        <f t="shared" si="14"/>
        <v>1.6656215595232398</v>
      </c>
      <c r="N42" s="20">
        <f t="shared" si="13"/>
        <v>1.484549335975279</v>
      </c>
      <c r="O42" s="20">
        <f t="shared" si="13"/>
        <v>1.5963146603116498</v>
      </c>
      <c r="P42" s="25">
        <v>0.28399999999999997</v>
      </c>
      <c r="Q42" s="21">
        <v>0.248</v>
      </c>
      <c r="R42" s="25">
        <f t="shared" si="15"/>
        <v>1.1451612903225805</v>
      </c>
    </row>
    <row r="43" spans="1:18" ht="15" customHeight="1" x14ac:dyDescent="0.2">
      <c r="A43" s="94"/>
      <c r="B43" s="43">
        <v>81</v>
      </c>
      <c r="C43" s="95"/>
      <c r="D43" s="58">
        <v>55.146999999999998</v>
      </c>
      <c r="E43" s="58">
        <v>2.3109999999999999</v>
      </c>
      <c r="F43" s="58">
        <v>107.97799999999999</v>
      </c>
      <c r="G43" s="21">
        <v>5.6467000000000003E-2</v>
      </c>
      <c r="H43" s="21">
        <v>0.118343</v>
      </c>
      <c r="I43" s="21">
        <v>3.7870599999999999</v>
      </c>
      <c r="J43" s="22">
        <v>4.2444999999999997E-2</v>
      </c>
      <c r="K43" s="23">
        <v>8.7109000000000006E-2</v>
      </c>
      <c r="L43" s="24">
        <v>2.7875920000000001</v>
      </c>
      <c r="M43" s="20">
        <f t="shared" si="14"/>
        <v>1.3303569325008837</v>
      </c>
      <c r="N43" s="20">
        <f t="shared" si="13"/>
        <v>1.3585622610752046</v>
      </c>
      <c r="O43" s="20">
        <f t="shared" si="13"/>
        <v>1.3585417091166856</v>
      </c>
      <c r="P43" s="25">
        <v>0.30199999999999999</v>
      </c>
      <c r="Q43" s="21">
        <v>0.23100000000000001</v>
      </c>
      <c r="R43" s="25">
        <f t="shared" si="15"/>
        <v>1.3073593073593073</v>
      </c>
    </row>
    <row r="44" spans="1:18" ht="15" customHeight="1" x14ac:dyDescent="0.2">
      <c r="A44" s="94"/>
      <c r="B44" s="43">
        <v>91</v>
      </c>
      <c r="C44" s="95"/>
      <c r="D44" s="58">
        <v>74.881</v>
      </c>
      <c r="E44" s="58">
        <v>3.294</v>
      </c>
      <c r="F44" s="58">
        <v>144.881</v>
      </c>
      <c r="G44" s="21">
        <v>6.0492999999999998E-2</v>
      </c>
      <c r="H44" s="21">
        <v>0.124234</v>
      </c>
      <c r="I44" s="21">
        <v>3.9755720000000001</v>
      </c>
      <c r="J44" s="22">
        <v>4.5950999999999999E-2</v>
      </c>
      <c r="K44" s="23">
        <v>9.5152E-2</v>
      </c>
      <c r="L44" s="24">
        <v>3.0449609999999998</v>
      </c>
      <c r="M44" s="20">
        <f t="shared" si="14"/>
        <v>1.3164675415116103</v>
      </c>
      <c r="N44" s="20">
        <f t="shared" si="13"/>
        <v>1.3056372961156886</v>
      </c>
      <c r="O44" s="20">
        <f t="shared" si="13"/>
        <v>1.3056232904132434</v>
      </c>
      <c r="P44" s="25">
        <v>0.32400000000000001</v>
      </c>
      <c r="Q44" s="21">
        <v>0.24199999999999999</v>
      </c>
      <c r="R44" s="25">
        <f t="shared" si="15"/>
        <v>1.3388429752066116</v>
      </c>
    </row>
    <row r="45" spans="1:18" ht="15" customHeight="1" x14ac:dyDescent="0.2">
      <c r="A45" s="94"/>
      <c r="B45" s="43">
        <v>101</v>
      </c>
      <c r="C45" s="95"/>
      <c r="D45" s="70">
        <v>94.415000000000006</v>
      </c>
      <c r="E45" s="70">
        <v>4.5529999999999999</v>
      </c>
      <c r="F45" s="70">
        <v>195.44300000000001</v>
      </c>
      <c r="G45" s="21">
        <v>5.9586E-2</v>
      </c>
      <c r="H45" s="21">
        <v>0.125639</v>
      </c>
      <c r="I45" s="21">
        <v>4.0205320000000002</v>
      </c>
      <c r="J45" s="22">
        <v>4.922E-2</v>
      </c>
      <c r="K45" s="23">
        <v>9.7957000000000002E-2</v>
      </c>
      <c r="L45" s="24">
        <v>3.134706</v>
      </c>
      <c r="M45" s="20">
        <f t="shared" si="14"/>
        <v>1.2106054449410808</v>
      </c>
      <c r="N45" s="20">
        <f t="shared" si="13"/>
        <v>1.2825933828108251</v>
      </c>
      <c r="O45" s="20">
        <f t="shared" si="13"/>
        <v>1.2825866285386891</v>
      </c>
      <c r="P45" s="25">
        <v>0.29499999999999998</v>
      </c>
      <c r="Q45" s="21">
        <v>0.26700000000000002</v>
      </c>
      <c r="R45" s="25">
        <f t="shared" si="15"/>
        <v>1.1048689138576777</v>
      </c>
    </row>
    <row r="46" spans="1:18" ht="15" customHeight="1" x14ac:dyDescent="0.2">
      <c r="A46" s="49"/>
      <c r="B46" s="44" t="s">
        <v>28</v>
      </c>
      <c r="C46" s="50"/>
      <c r="D46" s="71"/>
      <c r="E46" s="72"/>
      <c r="F46" s="73"/>
      <c r="G46" s="59">
        <f>AVERAGE(G36:G45)</f>
        <v>4.0638300000000002E-2</v>
      </c>
      <c r="H46" s="26">
        <f t="shared" ref="H46:N46" si="16">AVERAGE(H36:H45)</f>
        <v>8.274129999999999E-2</v>
      </c>
      <c r="I46" s="26">
        <f t="shared" si="16"/>
        <v>2.6780839999999997</v>
      </c>
      <c r="J46" s="26">
        <f t="shared" si="16"/>
        <v>3.0320400000000004E-2</v>
      </c>
      <c r="K46" s="26">
        <f t="shared" si="16"/>
        <v>6.0939399999999998E-2</v>
      </c>
      <c r="L46" s="26">
        <f t="shared" si="16"/>
        <v>1.9501071000000003</v>
      </c>
      <c r="M46" s="26">
        <f t="shared" si="16"/>
        <v>1.3146202351437624</v>
      </c>
      <c r="N46" s="26">
        <f t="shared" si="16"/>
        <v>1.3760875201153351</v>
      </c>
      <c r="O46" s="26">
        <f t="shared" ref="O46" si="17">AVERAGE(O36:O45)</f>
        <v>1.387246000982564</v>
      </c>
      <c r="P46" s="26">
        <f t="shared" ref="P46" si="18">AVERAGE(P36:P45)</f>
        <v>0.22999999999999998</v>
      </c>
      <c r="Q46" s="26">
        <f t="shared" ref="Q46" si="19">AVERAGE(Q36:Q45)</f>
        <v>0.19490000000000002</v>
      </c>
      <c r="R46" s="26">
        <f t="shared" ref="R46" si="20">AVERAGE(R36:R45)</f>
        <v>1.172153880384766</v>
      </c>
    </row>
    <row r="47" spans="1:18" ht="15" customHeight="1" x14ac:dyDescent="0.2">
      <c r="A47" s="80" t="s">
        <v>21</v>
      </c>
      <c r="B47" s="40">
        <v>10</v>
      </c>
      <c r="C47" s="81" t="s">
        <v>1</v>
      </c>
      <c r="D47" s="42">
        <f>3.346/2</f>
        <v>1.673</v>
      </c>
      <c r="E47" s="42">
        <f>1.089/2</f>
        <v>0.54449999999999998</v>
      </c>
      <c r="F47" s="42">
        <v>0</v>
      </c>
      <c r="G47" s="17">
        <v>3.0000000000000001E-3</v>
      </c>
      <c r="H47" s="17">
        <v>6.0000000000000001E-3</v>
      </c>
      <c r="I47" s="17">
        <v>0.20200000000000001</v>
      </c>
      <c r="J47" s="19">
        <v>2E-3</v>
      </c>
      <c r="K47" s="17">
        <v>2E-3</v>
      </c>
      <c r="L47" s="18">
        <v>0.06</v>
      </c>
      <c r="M47" s="20">
        <f>G47/J47</f>
        <v>1.5</v>
      </c>
      <c r="N47" s="20">
        <f t="shared" si="13"/>
        <v>3</v>
      </c>
      <c r="O47" s="20">
        <f t="shared" si="13"/>
        <v>3.3666666666666671</v>
      </c>
      <c r="P47" s="20">
        <v>0.17399999999999999</v>
      </c>
      <c r="Q47" s="17">
        <v>0.13600000000000001</v>
      </c>
      <c r="R47" s="20">
        <f t="shared" si="15"/>
        <v>1.2794117647058822</v>
      </c>
    </row>
    <row r="48" spans="1:18" ht="15" customHeight="1" x14ac:dyDescent="0.2">
      <c r="A48" s="80"/>
      <c r="B48" s="41">
        <v>20</v>
      </c>
      <c r="C48" s="82"/>
      <c r="D48" s="42">
        <v>4.282</v>
      </c>
      <c r="E48" s="42">
        <v>1.024</v>
      </c>
      <c r="F48" s="42">
        <v>0</v>
      </c>
      <c r="G48" s="23">
        <v>1.2E-2</v>
      </c>
      <c r="H48" s="23">
        <v>2.5000000000000001E-2</v>
      </c>
      <c r="I48" s="23">
        <v>0.80600000000000005</v>
      </c>
      <c r="J48" s="22">
        <v>8.9999999999999993E-3</v>
      </c>
      <c r="K48" s="23">
        <v>6.0000000000000001E-3</v>
      </c>
      <c r="L48" s="24">
        <v>0.20599999999999999</v>
      </c>
      <c r="M48" s="20">
        <f t="shared" ref="M48:M56" si="21">G48/J48</f>
        <v>1.3333333333333335</v>
      </c>
      <c r="N48" s="20">
        <f t="shared" si="13"/>
        <v>4.166666666666667</v>
      </c>
      <c r="O48" s="20">
        <f t="shared" si="13"/>
        <v>3.9126213592233015</v>
      </c>
      <c r="P48" s="25">
        <v>0.52600000000000002</v>
      </c>
      <c r="Q48" s="23">
        <v>0.222</v>
      </c>
      <c r="R48" s="25">
        <f t="shared" si="15"/>
        <v>2.3693693693693696</v>
      </c>
    </row>
    <row r="49" spans="1:18" ht="15" customHeight="1" x14ac:dyDescent="0.2">
      <c r="A49" s="80"/>
      <c r="B49" s="41">
        <v>30</v>
      </c>
      <c r="C49" s="82"/>
      <c r="D49" s="42">
        <f>5.35*1.5</f>
        <v>8.0249999999999986</v>
      </c>
      <c r="E49" s="42">
        <f>1.026*1.5</f>
        <v>1.5390000000000001</v>
      </c>
      <c r="F49" s="42">
        <v>0</v>
      </c>
      <c r="G49" s="23">
        <v>2.7E-2</v>
      </c>
      <c r="H49" s="23">
        <v>5.7000000000000002E-2</v>
      </c>
      <c r="I49" s="23">
        <v>1.8140000000000001</v>
      </c>
      <c r="J49" s="22">
        <v>0.02</v>
      </c>
      <c r="K49" s="23">
        <v>1.2999999999999999E-2</v>
      </c>
      <c r="L49" s="24">
        <v>0.42899999999999999</v>
      </c>
      <c r="M49" s="20">
        <f t="shared" si="21"/>
        <v>1.3499999999999999</v>
      </c>
      <c r="N49" s="20">
        <f t="shared" si="13"/>
        <v>4.384615384615385</v>
      </c>
      <c r="O49" s="20">
        <f t="shared" si="13"/>
        <v>4.2284382284382289</v>
      </c>
      <c r="P49" s="25">
        <v>1.246</v>
      </c>
      <c r="Q49" s="23">
        <v>0.16400000000000001</v>
      </c>
      <c r="R49" s="25">
        <f t="shared" si="15"/>
        <v>7.5975609756097562</v>
      </c>
    </row>
    <row r="50" spans="1:18" ht="15" customHeight="1" x14ac:dyDescent="0.2">
      <c r="A50" s="80"/>
      <c r="B50" s="41">
        <v>40</v>
      </c>
      <c r="C50" s="82"/>
      <c r="D50" s="42">
        <f>6.579*2</f>
        <v>13.157999999999999</v>
      </c>
      <c r="E50" s="42">
        <f>1.056*2</f>
        <v>2.1120000000000001</v>
      </c>
      <c r="F50" s="42">
        <v>0</v>
      </c>
      <c r="G50" s="23">
        <v>4.4999999999999998E-2</v>
      </c>
      <c r="H50" s="23">
        <v>0.10100000000000001</v>
      </c>
      <c r="I50" s="23">
        <v>3.226</v>
      </c>
      <c r="J50" s="22">
        <v>3.4000000000000002E-2</v>
      </c>
      <c r="K50" s="23">
        <v>2.9000000000000001E-2</v>
      </c>
      <c r="L50" s="24">
        <v>0.94</v>
      </c>
      <c r="M50" s="20">
        <f t="shared" si="21"/>
        <v>1.3235294117647058</v>
      </c>
      <c r="N50" s="20">
        <f t="shared" si="13"/>
        <v>3.4827586206896552</v>
      </c>
      <c r="O50" s="20">
        <f t="shared" si="13"/>
        <v>3.4319148936170216</v>
      </c>
      <c r="P50" s="25">
        <v>2.4550000000000001</v>
      </c>
      <c r="Q50" s="23">
        <v>0.27800000000000002</v>
      </c>
      <c r="R50" s="25">
        <f t="shared" si="15"/>
        <v>8.8309352517985609</v>
      </c>
    </row>
    <row r="51" spans="1:18" ht="15" customHeight="1" x14ac:dyDescent="0.2">
      <c r="A51" s="80"/>
      <c r="B51" s="41">
        <v>50</v>
      </c>
      <c r="C51" s="82"/>
      <c r="D51" s="42">
        <f>7.983*2.5</f>
        <v>19.9575</v>
      </c>
      <c r="E51" s="42">
        <f>1.104*2.5</f>
        <v>2.7600000000000002</v>
      </c>
      <c r="F51" s="42">
        <v>0</v>
      </c>
      <c r="G51" s="23">
        <v>6.9000000000000006E-2</v>
      </c>
      <c r="H51" s="23">
        <v>0.157</v>
      </c>
      <c r="I51" s="23">
        <v>5.04</v>
      </c>
      <c r="J51" s="22">
        <v>5.1999999999999998E-2</v>
      </c>
      <c r="K51" s="23">
        <v>4.3999999999999997E-2</v>
      </c>
      <c r="L51" s="24">
        <v>1.4159999999999999</v>
      </c>
      <c r="M51" s="20">
        <f t="shared" si="21"/>
        <v>1.3269230769230771</v>
      </c>
      <c r="N51" s="20">
        <f t="shared" si="13"/>
        <v>3.5681818181818183</v>
      </c>
      <c r="O51" s="20">
        <f t="shared" si="13"/>
        <v>3.5593220338983054</v>
      </c>
      <c r="P51" s="25">
        <v>4.4889999999999999</v>
      </c>
      <c r="Q51" s="23">
        <v>0.38600000000000001</v>
      </c>
      <c r="R51" s="25">
        <f t="shared" si="15"/>
        <v>11.629533678756475</v>
      </c>
    </row>
    <row r="52" spans="1:18" ht="15" customHeight="1" x14ac:dyDescent="0.2">
      <c r="A52" s="80"/>
      <c r="B52" s="41">
        <v>60</v>
      </c>
      <c r="C52" s="82"/>
      <c r="D52" s="42">
        <f>9.532*3</f>
        <v>28.596</v>
      </c>
      <c r="E52" s="42">
        <f>1.155*3</f>
        <v>3.4649999999999999</v>
      </c>
      <c r="F52" s="42">
        <v>0</v>
      </c>
      <c r="G52" s="23">
        <v>9.8000000000000004E-2</v>
      </c>
      <c r="H52" s="23">
        <v>0.22700000000000001</v>
      </c>
      <c r="I52" s="23">
        <v>7.258</v>
      </c>
      <c r="J52" s="22">
        <v>7.2999999999999995E-2</v>
      </c>
      <c r="K52" s="23">
        <v>0.06</v>
      </c>
      <c r="L52" s="24">
        <v>1.9339999999999999</v>
      </c>
      <c r="M52" s="20">
        <f t="shared" si="21"/>
        <v>1.3424657534246576</v>
      </c>
      <c r="N52" s="20">
        <f t="shared" si="13"/>
        <v>3.7833333333333337</v>
      </c>
      <c r="O52" s="20">
        <f t="shared" si="13"/>
        <v>3.7528438469493279</v>
      </c>
      <c r="P52" s="25">
        <v>7.0759999999999996</v>
      </c>
      <c r="Q52" s="23">
        <v>0.51300000000000001</v>
      </c>
      <c r="R52" s="25">
        <f t="shared" si="15"/>
        <v>13.793372319688109</v>
      </c>
    </row>
    <row r="53" spans="1:18" ht="15" customHeight="1" x14ac:dyDescent="0.2">
      <c r="A53" s="80"/>
      <c r="B53" s="41">
        <v>70</v>
      </c>
      <c r="C53" s="82"/>
      <c r="D53" s="42">
        <v>39.311999999999998</v>
      </c>
      <c r="E53" s="42">
        <f>1.229*3.5</f>
        <v>4.3015000000000008</v>
      </c>
      <c r="F53" s="42">
        <v>0</v>
      </c>
      <c r="G53" s="23">
        <v>0.13400000000000001</v>
      </c>
      <c r="H53" s="23">
        <v>0.309</v>
      </c>
      <c r="I53" s="23">
        <v>9.8780000000000001</v>
      </c>
      <c r="J53" s="22">
        <v>9.9000000000000005E-2</v>
      </c>
      <c r="K53" s="23">
        <v>8.7999999999999995E-2</v>
      </c>
      <c r="L53" s="24">
        <v>2.8340000000000001</v>
      </c>
      <c r="M53" s="20">
        <f t="shared" si="21"/>
        <v>1.3535353535353536</v>
      </c>
      <c r="N53" s="20">
        <f t="shared" si="13"/>
        <v>3.5113636363636367</v>
      </c>
      <c r="O53" s="20">
        <f t="shared" si="13"/>
        <v>3.4855328158080452</v>
      </c>
      <c r="P53" s="25">
        <v>10.236000000000001</v>
      </c>
      <c r="Q53" s="23">
        <v>0.74299999999999999</v>
      </c>
      <c r="R53" s="25">
        <f t="shared" si="15"/>
        <v>13.776581426648722</v>
      </c>
    </row>
    <row r="54" spans="1:18" ht="15" customHeight="1" x14ac:dyDescent="0.2">
      <c r="A54" s="80"/>
      <c r="B54" s="41">
        <v>80</v>
      </c>
      <c r="C54" s="82"/>
      <c r="D54" s="42">
        <f>12.715*4</f>
        <v>50.86</v>
      </c>
      <c r="E54" s="42">
        <f>1.322*4</f>
        <v>5.2880000000000003</v>
      </c>
      <c r="F54" s="42">
        <v>0</v>
      </c>
      <c r="G54" s="23">
        <v>0.17299999999999999</v>
      </c>
      <c r="H54" s="23">
        <v>0.40300000000000002</v>
      </c>
      <c r="I54" s="23">
        <v>12.901999999999999</v>
      </c>
      <c r="J54" s="22">
        <v>0.129</v>
      </c>
      <c r="K54" s="23">
        <v>0.104</v>
      </c>
      <c r="L54" s="24">
        <v>3.343</v>
      </c>
      <c r="M54" s="20">
        <f t="shared" si="21"/>
        <v>1.3410852713178294</v>
      </c>
      <c r="N54" s="20">
        <f t="shared" si="13"/>
        <v>3.8750000000000004</v>
      </c>
      <c r="O54" s="20">
        <f t="shared" si="13"/>
        <v>3.8594077176189048</v>
      </c>
      <c r="P54" s="25">
        <v>14.093999999999999</v>
      </c>
      <c r="Q54" s="23">
        <v>0.91900000000000004</v>
      </c>
      <c r="R54" s="25">
        <f t="shared" si="15"/>
        <v>15.336235038084874</v>
      </c>
    </row>
    <row r="55" spans="1:18" ht="15" customHeight="1" x14ac:dyDescent="0.2">
      <c r="A55" s="80"/>
      <c r="B55" s="41">
        <v>90</v>
      </c>
      <c r="C55" s="82"/>
      <c r="D55" s="42">
        <v>63.02</v>
      </c>
      <c r="E55" s="42">
        <v>6.44</v>
      </c>
      <c r="F55" s="42">
        <v>0</v>
      </c>
      <c r="G55" s="23">
        <v>0.216</v>
      </c>
      <c r="H55" s="23">
        <v>0.51</v>
      </c>
      <c r="I55" s="23">
        <v>16.329999999999998</v>
      </c>
      <c r="J55" s="22">
        <v>0.16400000000000001</v>
      </c>
      <c r="K55" s="23">
        <v>0.13400000000000001</v>
      </c>
      <c r="L55" s="24">
        <v>4.2969999999999997</v>
      </c>
      <c r="M55" s="20">
        <f t="shared" si="21"/>
        <v>1.3170731707317072</v>
      </c>
      <c r="N55" s="20">
        <f t="shared" si="13"/>
        <v>3.805970149253731</v>
      </c>
      <c r="O55" s="20">
        <f t="shared" si="13"/>
        <v>3.8003258087037466</v>
      </c>
      <c r="P55" s="25">
        <v>17.789000000000001</v>
      </c>
      <c r="Q55" s="23">
        <v>1.0529999999999999</v>
      </c>
      <c r="R55" s="25">
        <f t="shared" si="15"/>
        <v>16.893637226970561</v>
      </c>
    </row>
    <row r="56" spans="1:18" ht="15" customHeight="1" x14ac:dyDescent="0.2">
      <c r="A56" s="80"/>
      <c r="B56" s="42">
        <v>100</v>
      </c>
      <c r="C56" s="83"/>
      <c r="D56" s="42">
        <v>79.56</v>
      </c>
      <c r="E56" s="42">
        <v>7.8</v>
      </c>
      <c r="F56" s="42">
        <v>0</v>
      </c>
      <c r="G56" s="27">
        <v>0.27100000000000002</v>
      </c>
      <c r="H56" s="27">
        <v>0.63</v>
      </c>
      <c r="I56" s="27">
        <v>20.16</v>
      </c>
      <c r="J56" s="28">
        <v>0.19500000000000001</v>
      </c>
      <c r="K56" s="27">
        <v>0.159</v>
      </c>
      <c r="L56" s="29">
        <v>5.0919999999999996</v>
      </c>
      <c r="M56" s="20">
        <f t="shared" si="21"/>
        <v>1.3897435897435897</v>
      </c>
      <c r="N56" s="20">
        <f t="shared" si="13"/>
        <v>3.9622641509433962</v>
      </c>
      <c r="O56" s="20">
        <f t="shared" si="13"/>
        <v>3.959151610369207</v>
      </c>
      <c r="P56" s="30">
        <v>22.559000000000001</v>
      </c>
      <c r="Q56" s="27">
        <v>1.244</v>
      </c>
      <c r="R56" s="30">
        <f t="shared" si="15"/>
        <v>18.134244372990356</v>
      </c>
    </row>
    <row r="57" spans="1:18" ht="15" customHeight="1" x14ac:dyDescent="0.2">
      <c r="A57" s="47"/>
      <c r="B57" s="42" t="s">
        <v>28</v>
      </c>
      <c r="C57" s="53"/>
      <c r="D57" s="51"/>
      <c r="E57" s="51"/>
      <c r="F57" s="42"/>
      <c r="G57" s="26">
        <f>AVERAGE(G47:G56)</f>
        <v>0.1048</v>
      </c>
      <c r="H57" s="26">
        <f t="shared" ref="H57:R57" si="22">AVERAGE(H47:H56)</f>
        <v>0.24249999999999999</v>
      </c>
      <c r="I57" s="26">
        <f t="shared" si="22"/>
        <v>7.7615999999999996</v>
      </c>
      <c r="J57" s="26">
        <f t="shared" si="22"/>
        <v>7.7700000000000019E-2</v>
      </c>
      <c r="K57" s="26">
        <f t="shared" si="22"/>
        <v>6.3899999999999998E-2</v>
      </c>
      <c r="L57" s="26">
        <f t="shared" si="22"/>
        <v>2.0550999999999999</v>
      </c>
      <c r="M57" s="26">
        <f t="shared" si="22"/>
        <v>1.3577688960774255</v>
      </c>
      <c r="N57" s="26">
        <f t="shared" si="22"/>
        <v>3.7540153760047623</v>
      </c>
      <c r="O57" s="26">
        <f t="shared" si="22"/>
        <v>3.7356224981292754</v>
      </c>
      <c r="P57" s="26">
        <f t="shared" si="22"/>
        <v>8.0644000000000009</v>
      </c>
      <c r="Q57" s="26">
        <f t="shared" si="22"/>
        <v>0.56579999999999997</v>
      </c>
      <c r="R57" s="26">
        <f t="shared" si="22"/>
        <v>10.964088142462266</v>
      </c>
    </row>
    <row r="58" spans="1:18" ht="33" x14ac:dyDescent="0.2">
      <c r="A58" s="13" t="s">
        <v>22</v>
      </c>
      <c r="B58" s="5">
        <v>4</v>
      </c>
      <c r="C58" s="4" t="s">
        <v>0</v>
      </c>
      <c r="D58" s="3"/>
      <c r="E58" s="3"/>
      <c r="F58" s="5"/>
      <c r="G58" s="31">
        <f>30718*0.000001</f>
        <v>3.0717999999999999E-2</v>
      </c>
      <c r="H58" s="31">
        <f>61479*0.000001</f>
        <v>6.1478999999999999E-2</v>
      </c>
      <c r="I58" s="31">
        <f>61479*0.000001</f>
        <v>6.1478999999999999E-2</v>
      </c>
      <c r="J58" s="32">
        <v>2.6075000000000001E-2</v>
      </c>
      <c r="K58" s="31">
        <v>5.0241000000000001E-2</v>
      </c>
      <c r="L58" s="33">
        <v>5.0241000000000001E-2</v>
      </c>
      <c r="M58" s="31"/>
      <c r="N58" s="31"/>
      <c r="O58" s="31">
        <f t="shared" ref="O58" si="23">G58/J58</f>
        <v>1.1780632790028762</v>
      </c>
      <c r="P58" s="34">
        <v>1.27</v>
      </c>
      <c r="Q58" s="31">
        <v>0.997</v>
      </c>
      <c r="R58" s="34">
        <f t="shared" si="15"/>
        <v>1.2738214643931796</v>
      </c>
    </row>
    <row r="59" spans="1:18" ht="14.25" customHeight="1" x14ac:dyDescent="0.2">
      <c r="A59" t="s">
        <v>27</v>
      </c>
      <c r="B59" s="8">
        <v>10</v>
      </c>
      <c r="C59" s="2"/>
      <c r="G59" s="17">
        <v>2E-3</v>
      </c>
      <c r="H59" s="17">
        <v>3.0000000000000001E-3</v>
      </c>
      <c r="I59" s="17">
        <v>0.10100000000000001</v>
      </c>
      <c r="J59" s="19">
        <v>1E-3</v>
      </c>
      <c r="K59" s="17">
        <v>1E-3</v>
      </c>
      <c r="L59" s="18">
        <v>2.4E-2</v>
      </c>
      <c r="M59" s="20">
        <f>G59/J59</f>
        <v>2</v>
      </c>
      <c r="N59" s="20">
        <f>1-K59/H59</f>
        <v>0.66666666666666674</v>
      </c>
      <c r="O59" s="20">
        <f>I59/L59</f>
        <v>4.2083333333333339</v>
      </c>
      <c r="P59" s="35"/>
      <c r="Q59" s="35"/>
      <c r="R59" s="36"/>
    </row>
    <row r="60" spans="1:18" ht="14.25" customHeight="1" x14ac:dyDescent="0.2">
      <c r="B60" s="7">
        <v>20</v>
      </c>
      <c r="C60" s="2"/>
      <c r="G60" s="23">
        <v>5.0000000000000001E-3</v>
      </c>
      <c r="H60" s="23">
        <v>0.01</v>
      </c>
      <c r="I60" s="23">
        <v>0.32300000000000001</v>
      </c>
      <c r="J60" s="22">
        <v>3.0000000000000001E-3</v>
      </c>
      <c r="K60" s="23">
        <v>2E-3</v>
      </c>
      <c r="L60" s="24">
        <v>0.08</v>
      </c>
      <c r="M60" s="20">
        <f t="shared" ref="M60:M68" si="24">G60/J60</f>
        <v>1.6666666666666667</v>
      </c>
      <c r="N60" s="20">
        <f t="shared" ref="N60:N68" si="25">H60/K60</f>
        <v>5</v>
      </c>
      <c r="O60" s="20">
        <f t="shared" ref="O60:O68" si="26">I60/L60</f>
        <v>4.0374999999999996</v>
      </c>
      <c r="P60" s="35"/>
      <c r="Q60" s="35"/>
      <c r="R60" s="37"/>
    </row>
    <row r="61" spans="1:18" ht="14.25" customHeight="1" x14ac:dyDescent="0.2">
      <c r="B61" s="7">
        <v>30</v>
      </c>
      <c r="C61" s="2"/>
      <c r="G61" s="23">
        <v>8.9999999999999993E-3</v>
      </c>
      <c r="H61" s="23">
        <v>1.7000000000000001E-2</v>
      </c>
      <c r="I61" s="23">
        <v>0.55600000000000005</v>
      </c>
      <c r="J61" s="22">
        <v>6.0000000000000001E-3</v>
      </c>
      <c r="K61" s="23">
        <v>4.0000000000000001E-3</v>
      </c>
      <c r="L61" s="24">
        <v>0.122</v>
      </c>
      <c r="M61" s="20">
        <f t="shared" si="24"/>
        <v>1.4999999999999998</v>
      </c>
      <c r="N61" s="20">
        <f t="shared" si="25"/>
        <v>4.25</v>
      </c>
      <c r="O61" s="20">
        <f t="shared" si="26"/>
        <v>4.557377049180328</v>
      </c>
      <c r="P61" s="35"/>
      <c r="Q61" s="35"/>
      <c r="R61" s="37"/>
    </row>
    <row r="62" spans="1:18" ht="14.25" customHeight="1" x14ac:dyDescent="0.2">
      <c r="B62" s="7">
        <v>40</v>
      </c>
      <c r="C62" s="2"/>
      <c r="G62" s="23">
        <v>1.4999999999999999E-2</v>
      </c>
      <c r="H62" s="23">
        <v>2.9000000000000001E-2</v>
      </c>
      <c r="I62" s="23">
        <v>0.94299999999999995</v>
      </c>
      <c r="J62" s="22">
        <v>8.0000000000000002E-3</v>
      </c>
      <c r="K62" s="23">
        <v>5.0000000000000001E-3</v>
      </c>
      <c r="L62" s="24">
        <v>0.17199999999999999</v>
      </c>
      <c r="M62" s="20">
        <f t="shared" si="24"/>
        <v>1.875</v>
      </c>
      <c r="N62" s="20">
        <f t="shared" si="25"/>
        <v>5.8</v>
      </c>
      <c r="O62" s="20">
        <f t="shared" si="26"/>
        <v>5.4825581395348841</v>
      </c>
      <c r="P62" s="35"/>
      <c r="Q62" s="35"/>
      <c r="R62" s="37"/>
    </row>
    <row r="63" spans="1:18" ht="14.25" customHeight="1" x14ac:dyDescent="0.2">
      <c r="B63" s="7">
        <v>50</v>
      </c>
      <c r="C63" s="2"/>
      <c r="G63" s="23">
        <v>0.02</v>
      </c>
      <c r="H63" s="23">
        <v>4.1000000000000002E-2</v>
      </c>
      <c r="I63" s="23">
        <v>1.2989999999999999</v>
      </c>
      <c r="J63" s="22">
        <v>1.2E-2</v>
      </c>
      <c r="K63" s="23">
        <v>8.0000000000000002E-3</v>
      </c>
      <c r="L63" s="24">
        <v>0.253</v>
      </c>
      <c r="M63" s="20">
        <f t="shared" si="24"/>
        <v>1.6666666666666667</v>
      </c>
      <c r="N63" s="20">
        <f t="shared" si="25"/>
        <v>5.125</v>
      </c>
      <c r="O63" s="20">
        <f t="shared" si="26"/>
        <v>5.1343873517786562</v>
      </c>
      <c r="P63" s="35"/>
      <c r="Q63" s="35"/>
      <c r="R63" s="37"/>
    </row>
    <row r="64" spans="1:18" ht="14.25" customHeight="1" x14ac:dyDescent="0.2">
      <c r="B64" s="7">
        <v>60</v>
      </c>
      <c r="C64" s="2"/>
      <c r="D64" s="1"/>
      <c r="E64" s="1"/>
      <c r="F64" s="1"/>
      <c r="G64" s="23">
        <v>2.4E-2</v>
      </c>
      <c r="H64" s="23">
        <v>0.05</v>
      </c>
      <c r="I64" s="23">
        <v>1.5880000000000001</v>
      </c>
      <c r="J64" s="22">
        <v>1.4999999999999999E-2</v>
      </c>
      <c r="K64" s="23">
        <v>0.01</v>
      </c>
      <c r="L64" s="24">
        <v>0.309</v>
      </c>
      <c r="M64" s="20">
        <f t="shared" si="24"/>
        <v>1.6</v>
      </c>
      <c r="N64" s="20">
        <f t="shared" si="25"/>
        <v>5</v>
      </c>
      <c r="O64" s="20">
        <f t="shared" si="26"/>
        <v>5.1391585760517806</v>
      </c>
      <c r="P64" s="35"/>
      <c r="Q64" s="35"/>
      <c r="R64" s="37"/>
    </row>
    <row r="65" spans="1:18" ht="14.25" customHeight="1" x14ac:dyDescent="0.2">
      <c r="B65" s="7">
        <v>70</v>
      </c>
      <c r="C65" s="2"/>
      <c r="D65" s="1"/>
      <c r="E65" s="1"/>
      <c r="F65" s="1"/>
      <c r="G65" s="23">
        <v>3.2000000000000001E-2</v>
      </c>
      <c r="H65" s="23">
        <v>6.4000000000000001E-2</v>
      </c>
      <c r="I65" s="23">
        <v>2.0550000000000002</v>
      </c>
      <c r="J65" s="22">
        <v>1.7999999999999999E-2</v>
      </c>
      <c r="K65" s="23">
        <v>1.2E-2</v>
      </c>
      <c r="L65" s="24">
        <v>0.4</v>
      </c>
      <c r="M65" s="20">
        <f t="shared" si="24"/>
        <v>1.7777777777777779</v>
      </c>
      <c r="N65" s="20">
        <f t="shared" si="25"/>
        <v>5.333333333333333</v>
      </c>
      <c r="O65" s="20">
        <f t="shared" si="26"/>
        <v>5.1375000000000002</v>
      </c>
      <c r="P65" s="35"/>
      <c r="Q65" s="35"/>
      <c r="R65" s="37"/>
    </row>
    <row r="66" spans="1:18" ht="14.25" customHeight="1" x14ac:dyDescent="0.2">
      <c r="B66" s="7">
        <v>80</v>
      </c>
      <c r="C66" s="2"/>
      <c r="D66" s="1"/>
      <c r="E66" s="1"/>
      <c r="F66" s="1"/>
      <c r="G66" s="23">
        <v>3.9E-2</v>
      </c>
      <c r="H66" s="23">
        <v>8.1000000000000003E-2</v>
      </c>
      <c r="I66" s="23">
        <v>2.6019999999999999</v>
      </c>
      <c r="J66" s="22">
        <v>2.1000000000000001E-2</v>
      </c>
      <c r="K66" s="23">
        <v>1.6E-2</v>
      </c>
      <c r="L66" s="24">
        <v>0.504</v>
      </c>
      <c r="M66" s="20">
        <f t="shared" si="24"/>
        <v>1.857142857142857</v>
      </c>
      <c r="N66" s="20">
        <f t="shared" si="25"/>
        <v>5.0625</v>
      </c>
      <c r="O66" s="20">
        <f t="shared" si="26"/>
        <v>5.1626984126984121</v>
      </c>
      <c r="P66" s="35"/>
      <c r="Q66" s="35"/>
      <c r="R66" s="37"/>
    </row>
    <row r="67" spans="1:18" ht="14.25" customHeight="1" x14ac:dyDescent="0.2">
      <c r="B67" s="7">
        <v>90</v>
      </c>
      <c r="C67" s="2"/>
      <c r="D67" s="1"/>
      <c r="E67" s="1"/>
      <c r="F67" s="1"/>
      <c r="G67" s="23">
        <v>4.7E-2</v>
      </c>
      <c r="H67" s="23">
        <v>9.7000000000000003E-2</v>
      </c>
      <c r="I67" s="23">
        <v>3.1</v>
      </c>
      <c r="J67" s="22">
        <v>2.5000000000000001E-2</v>
      </c>
      <c r="K67" s="23">
        <v>1.7999999999999999E-2</v>
      </c>
      <c r="L67" s="24">
        <v>0.56299999999999994</v>
      </c>
      <c r="M67" s="20">
        <f t="shared" si="24"/>
        <v>1.88</v>
      </c>
      <c r="N67" s="20">
        <f t="shared" si="25"/>
        <v>5.3888888888888893</v>
      </c>
      <c r="O67" s="20">
        <f t="shared" si="26"/>
        <v>5.5062166962699832</v>
      </c>
      <c r="P67" s="35"/>
      <c r="Q67" s="35"/>
      <c r="R67" s="37"/>
    </row>
    <row r="68" spans="1:18" ht="15" x14ac:dyDescent="0.2">
      <c r="A68" s="14"/>
      <c r="B68" s="6">
        <v>100</v>
      </c>
      <c r="C68" s="14"/>
      <c r="D68" s="15"/>
      <c r="E68" s="15"/>
      <c r="F68" s="15"/>
      <c r="G68" s="27">
        <v>5.2999999999999999E-2</v>
      </c>
      <c r="H68" s="27">
        <v>0.111</v>
      </c>
      <c r="I68" s="27">
        <v>3.5419999999999998</v>
      </c>
      <c r="J68" s="22">
        <v>2.7E-2</v>
      </c>
      <c r="K68" s="23">
        <v>0.02</v>
      </c>
      <c r="L68" s="24">
        <v>0.629</v>
      </c>
      <c r="M68" s="20">
        <f t="shared" si="24"/>
        <v>1.962962962962963</v>
      </c>
      <c r="N68" s="20">
        <f t="shared" si="25"/>
        <v>5.55</v>
      </c>
      <c r="O68" s="20">
        <f t="shared" si="26"/>
        <v>5.631160572337043</v>
      </c>
      <c r="P68" s="38"/>
      <c r="Q68" s="38"/>
      <c r="R68" s="39"/>
    </row>
    <row r="69" spans="1:18" ht="15" x14ac:dyDescent="0.2">
      <c r="B69" s="42" t="s">
        <v>28</v>
      </c>
      <c r="C69" s="53"/>
      <c r="D69" s="51"/>
      <c r="E69" s="51"/>
      <c r="F69" s="52"/>
      <c r="G69" s="26">
        <f>AVERAGE(G59:G68)</f>
        <v>2.46E-2</v>
      </c>
      <c r="H69" s="26">
        <f t="shared" ref="H69" si="27">AVERAGE(H59:H68)</f>
        <v>5.0299999999999997E-2</v>
      </c>
      <c r="I69" s="26">
        <f t="shared" ref="I69" si="28">AVERAGE(I59:I68)</f>
        <v>1.6109000000000002</v>
      </c>
      <c r="J69" s="26">
        <f t="shared" ref="J69" si="29">AVERAGE(J59:J68)</f>
        <v>1.3600000000000001E-2</v>
      </c>
      <c r="K69" s="26">
        <f t="shared" ref="K69" si="30">AVERAGE(K59:K68)</f>
        <v>9.6000000000000009E-3</v>
      </c>
      <c r="L69" s="26">
        <f t="shared" ref="L69" si="31">AVERAGE(L59:L68)</f>
        <v>0.30559999999999998</v>
      </c>
      <c r="M69" s="26">
        <f t="shared" ref="M69" si="32">AVERAGE(M59:M68)</f>
        <v>1.7786216931216932</v>
      </c>
      <c r="N69" s="26">
        <f t="shared" ref="N69" si="33">AVERAGE(N59:N68)</f>
        <v>4.7176388888888878</v>
      </c>
      <c r="O69" s="26">
        <f t="shared" ref="O69" si="34">AVERAGE(O59:O68)</f>
        <v>4.9996890131184424</v>
      </c>
    </row>
    <row r="70" spans="1:18" ht="14.25" customHeight="1" x14ac:dyDescent="0.2">
      <c r="A70" s="80" t="s">
        <v>33</v>
      </c>
      <c r="B70" s="40">
        <v>10</v>
      </c>
      <c r="C70" s="81" t="s">
        <v>5</v>
      </c>
      <c r="D70" s="57">
        <v>504.06200000000001</v>
      </c>
      <c r="E70" s="57">
        <v>47.161000000000001</v>
      </c>
      <c r="F70" s="57">
        <v>0</v>
      </c>
    </row>
    <row r="71" spans="1:18" ht="14.25" customHeight="1" x14ac:dyDescent="0.2">
      <c r="A71" s="80"/>
      <c r="B71" s="41">
        <v>20</v>
      </c>
      <c r="C71" s="82"/>
      <c r="D71" s="57">
        <v>2564.2809999999999</v>
      </c>
      <c r="E71" s="57">
        <v>137.65299999999999</v>
      </c>
      <c r="F71" s="57">
        <v>0</v>
      </c>
    </row>
    <row r="72" spans="1:18" ht="14.25" customHeight="1" x14ac:dyDescent="0.2">
      <c r="A72" s="80"/>
      <c r="B72" s="41">
        <v>30</v>
      </c>
      <c r="C72" s="82"/>
      <c r="D72" s="57">
        <v>4846.3440000000001</v>
      </c>
      <c r="E72" s="57">
        <v>174.65299999999999</v>
      </c>
      <c r="F72" s="57">
        <v>0</v>
      </c>
    </row>
    <row r="73" spans="1:18" ht="14.25" customHeight="1" x14ac:dyDescent="0.2">
      <c r="A73" s="80"/>
      <c r="B73" s="41">
        <v>40</v>
      </c>
      <c r="C73" s="82"/>
      <c r="D73" s="57">
        <v>7041.4769999999999</v>
      </c>
      <c r="E73" s="57"/>
      <c r="F73" s="57"/>
      <c r="G73" s="1"/>
    </row>
    <row r="74" spans="1:18" ht="14.25" customHeight="1" x14ac:dyDescent="0.2">
      <c r="A74" s="80"/>
      <c r="B74" s="41">
        <v>50</v>
      </c>
      <c r="C74" s="82"/>
      <c r="D74" s="57">
        <v>7378.04</v>
      </c>
      <c r="E74" s="57"/>
      <c r="F74" s="57"/>
      <c r="G74" s="1"/>
    </row>
    <row r="75" spans="1:18" ht="14.25" customHeight="1" x14ac:dyDescent="0.2">
      <c r="A75" s="80"/>
      <c r="B75" s="41">
        <v>60</v>
      </c>
      <c r="C75" s="82"/>
      <c r="D75" s="57"/>
      <c r="E75" s="57"/>
      <c r="F75" s="57"/>
      <c r="G75" s="1"/>
    </row>
    <row r="76" spans="1:18" ht="14.25" customHeight="1" x14ac:dyDescent="0.2">
      <c r="A76" s="80"/>
      <c r="B76" s="41">
        <v>70</v>
      </c>
      <c r="C76" s="82"/>
      <c r="D76" s="57"/>
      <c r="E76" s="57"/>
      <c r="F76" s="57"/>
    </row>
    <row r="77" spans="1:18" ht="14.25" customHeight="1" x14ac:dyDescent="0.2">
      <c r="A77" s="80"/>
      <c r="B77" s="41">
        <v>80</v>
      </c>
      <c r="C77" s="82"/>
      <c r="D77" s="57"/>
      <c r="E77" s="57"/>
      <c r="F77" s="57"/>
      <c r="G77" s="1"/>
    </row>
    <row r="78" spans="1:18" ht="14.25" customHeight="1" x14ac:dyDescent="0.2">
      <c r="A78" s="80"/>
      <c r="B78" s="41">
        <v>90</v>
      </c>
      <c r="C78" s="82"/>
      <c r="D78" s="57"/>
      <c r="E78" s="57"/>
      <c r="F78" s="57"/>
      <c r="G78" s="1"/>
    </row>
    <row r="79" spans="1:18" ht="14.25" customHeight="1" x14ac:dyDescent="0.2">
      <c r="A79" s="80"/>
      <c r="B79" s="42">
        <v>100</v>
      </c>
      <c r="C79" s="82"/>
      <c r="D79" s="57">
        <v>7340.0410000000002</v>
      </c>
      <c r="E79" s="57"/>
      <c r="F79" s="57"/>
      <c r="G79" s="1"/>
    </row>
    <row r="80" spans="1:18" ht="14.25" customHeight="1" x14ac:dyDescent="0.2">
      <c r="A80" s="80"/>
      <c r="B80" s="42" t="s">
        <v>28</v>
      </c>
      <c r="C80" s="83"/>
      <c r="D80" s="60"/>
      <c r="E80" s="61"/>
      <c r="F80" s="62"/>
    </row>
    <row r="81" spans="1:7" ht="15" x14ac:dyDescent="0.2">
      <c r="A81" s="84" t="s">
        <v>34</v>
      </c>
      <c r="B81" s="40">
        <v>10</v>
      </c>
      <c r="C81" s="81" t="s">
        <v>1</v>
      </c>
      <c r="D81" s="42">
        <v>95.855999999999995</v>
      </c>
      <c r="E81" s="42">
        <v>42.006999999999998</v>
      </c>
      <c r="F81" s="42">
        <v>0</v>
      </c>
      <c r="G81" s="1"/>
    </row>
    <row r="82" spans="1:7" ht="15" x14ac:dyDescent="0.2">
      <c r="A82" s="84"/>
      <c r="B82" s="41">
        <v>20</v>
      </c>
      <c r="C82" s="82"/>
      <c r="D82" s="42">
        <v>2512.2559999999999</v>
      </c>
      <c r="E82" s="42">
        <v>303.82299999999998</v>
      </c>
      <c r="F82" s="42"/>
      <c r="G82" s="1"/>
    </row>
    <row r="83" spans="1:7" ht="15" x14ac:dyDescent="0.2">
      <c r="A83" s="84"/>
      <c r="B83" s="41">
        <v>30</v>
      </c>
      <c r="C83" s="82"/>
      <c r="D83" s="42"/>
      <c r="E83" s="42"/>
      <c r="F83" s="42"/>
      <c r="G83" s="1"/>
    </row>
    <row r="84" spans="1:7" ht="15" x14ac:dyDescent="0.2">
      <c r="A84" s="84"/>
      <c r="B84" s="41">
        <v>40</v>
      </c>
      <c r="C84" s="82"/>
      <c r="D84" s="42"/>
      <c r="E84" s="42"/>
      <c r="F84" s="42"/>
    </row>
    <row r="85" spans="1:7" ht="15" x14ac:dyDescent="0.2">
      <c r="A85" s="84"/>
      <c r="B85" s="41">
        <v>50</v>
      </c>
      <c r="C85" s="82"/>
      <c r="D85" s="42"/>
      <c r="E85" s="42"/>
      <c r="F85" s="42"/>
      <c r="G85" s="1"/>
    </row>
    <row r="86" spans="1:7" ht="15" x14ac:dyDescent="0.2">
      <c r="A86" s="84"/>
      <c r="B86" s="41">
        <v>60</v>
      </c>
      <c r="C86" s="82"/>
      <c r="D86" s="42"/>
      <c r="E86" s="42"/>
      <c r="F86" s="42"/>
      <c r="G86" s="1"/>
    </row>
    <row r="87" spans="1:7" ht="15" x14ac:dyDescent="0.2">
      <c r="A87" s="84"/>
      <c r="B87" s="41">
        <v>70</v>
      </c>
      <c r="C87" s="82"/>
      <c r="D87" s="42"/>
      <c r="E87" s="42"/>
      <c r="F87" s="42"/>
      <c r="G87" s="1"/>
    </row>
    <row r="88" spans="1:7" ht="15" x14ac:dyDescent="0.2">
      <c r="A88" s="84"/>
      <c r="B88" s="41">
        <v>80</v>
      </c>
      <c r="C88" s="82"/>
      <c r="D88" s="42"/>
      <c r="E88" s="42"/>
      <c r="F88" s="42"/>
    </row>
    <row r="89" spans="1:7" ht="15" x14ac:dyDescent="0.2">
      <c r="A89" s="84"/>
      <c r="B89" s="41">
        <v>90</v>
      </c>
      <c r="C89" s="82"/>
      <c r="D89" s="42"/>
      <c r="E89" s="42"/>
      <c r="F89" s="42"/>
      <c r="G89" s="1"/>
    </row>
    <row r="90" spans="1:7" ht="15" x14ac:dyDescent="0.2">
      <c r="A90" s="84"/>
      <c r="B90" s="42">
        <v>100</v>
      </c>
      <c r="C90" s="83"/>
      <c r="D90" s="42">
        <v>29083.513999999999</v>
      </c>
      <c r="E90" s="42"/>
      <c r="F90" s="42"/>
      <c r="G90" s="1"/>
    </row>
    <row r="91" spans="1:7" ht="15" customHeight="1" x14ac:dyDescent="0.2">
      <c r="A91" s="85" t="s">
        <v>35</v>
      </c>
      <c r="B91" s="41">
        <v>1</v>
      </c>
      <c r="C91" s="81"/>
      <c r="D91" s="42">
        <v>0.22</v>
      </c>
      <c r="E91" s="42">
        <v>3.9E-2</v>
      </c>
      <c r="F91" s="42"/>
      <c r="G91" s="1"/>
    </row>
    <row r="92" spans="1:7" ht="15" customHeight="1" x14ac:dyDescent="0.2">
      <c r="A92" s="80"/>
      <c r="B92" s="41">
        <v>2</v>
      </c>
      <c r="C92" s="82"/>
      <c r="D92" s="42">
        <v>0.24299999999999999</v>
      </c>
      <c r="E92" s="42">
        <v>4.2999999999999997E-2</v>
      </c>
      <c r="F92" s="42"/>
    </row>
    <row r="93" spans="1:7" ht="15" customHeight="1" x14ac:dyDescent="0.2">
      <c r="A93" s="80"/>
      <c r="B93" s="41">
        <v>3</v>
      </c>
      <c r="C93" s="82"/>
      <c r="D93" s="42">
        <v>0.309</v>
      </c>
      <c r="E93" s="42">
        <v>4.3999999999999997E-2</v>
      </c>
      <c r="F93" s="42"/>
      <c r="G93" s="1"/>
    </row>
    <row r="94" spans="1:7" ht="15" customHeight="1" x14ac:dyDescent="0.2">
      <c r="A94" s="80"/>
      <c r="B94" s="41">
        <v>4</v>
      </c>
      <c r="C94" s="82"/>
      <c r="D94" s="42">
        <v>0.38</v>
      </c>
      <c r="E94" s="42">
        <v>4.2999999999999997E-2</v>
      </c>
      <c r="F94" s="42"/>
      <c r="G94" s="1"/>
    </row>
    <row r="95" spans="1:7" ht="15" customHeight="1" x14ac:dyDescent="0.2">
      <c r="A95" s="80"/>
      <c r="B95" s="41">
        <v>5</v>
      </c>
      <c r="C95" s="82"/>
      <c r="D95" s="42">
        <v>0.51600000000000001</v>
      </c>
      <c r="E95" s="42">
        <v>4.4999999999999998E-2</v>
      </c>
      <c r="F95" s="42"/>
      <c r="G95" s="1"/>
    </row>
    <row r="96" spans="1:7" ht="15" customHeight="1" x14ac:dyDescent="0.2">
      <c r="A96" s="80"/>
      <c r="B96" s="41">
        <v>6</v>
      </c>
      <c r="C96" s="82"/>
      <c r="D96" s="42">
        <v>0.78800000000000003</v>
      </c>
      <c r="E96" s="42">
        <v>5.0999999999999997E-2</v>
      </c>
      <c r="F96" s="42"/>
    </row>
    <row r="97" spans="1:7" ht="15" customHeight="1" x14ac:dyDescent="0.2">
      <c r="A97" s="80"/>
      <c r="B97" s="41">
        <v>7</v>
      </c>
      <c r="C97" s="82"/>
      <c r="D97" s="42">
        <v>1.41</v>
      </c>
      <c r="E97" s="42">
        <v>7.2999999999999995E-2</v>
      </c>
      <c r="F97" s="42"/>
      <c r="G97" s="1"/>
    </row>
    <row r="98" spans="1:7" ht="15" customHeight="1" x14ac:dyDescent="0.2">
      <c r="A98" s="80"/>
      <c r="B98" s="41">
        <v>8</v>
      </c>
      <c r="C98" s="82"/>
      <c r="D98" s="42">
        <v>2.6739999999999999</v>
      </c>
      <c r="E98" s="42">
        <v>0.129</v>
      </c>
      <c r="F98" s="42"/>
      <c r="G98" s="1"/>
    </row>
    <row r="99" spans="1:7" ht="15" customHeight="1" x14ac:dyDescent="0.2">
      <c r="A99" s="80"/>
      <c r="B99" s="41">
        <v>9</v>
      </c>
      <c r="C99" s="82"/>
      <c r="D99" s="42">
        <v>5.306</v>
      </c>
      <c r="E99" s="42">
        <v>0.35299999999999998</v>
      </c>
      <c r="F99" s="42"/>
      <c r="G99" s="1"/>
    </row>
    <row r="100" spans="1:7" ht="15" customHeight="1" x14ac:dyDescent="0.2">
      <c r="A100" s="80"/>
      <c r="B100" s="41">
        <v>10</v>
      </c>
      <c r="C100" s="83"/>
      <c r="D100" s="42">
        <v>10.416</v>
      </c>
      <c r="E100" s="42">
        <v>1.2649999999999999</v>
      </c>
      <c r="F100" s="42"/>
    </row>
    <row r="101" spans="1:7" ht="16.5" customHeight="1" x14ac:dyDescent="0.2">
      <c r="A101" s="80"/>
      <c r="B101" s="40">
        <v>11</v>
      </c>
      <c r="D101" s="42">
        <v>22.001000000000001</v>
      </c>
      <c r="E101" s="42">
        <v>5.3739999999999997</v>
      </c>
      <c r="F101" s="1"/>
      <c r="G101" s="1"/>
    </row>
    <row r="102" spans="1:7" ht="16.5" customHeight="1" x14ac:dyDescent="0.2">
      <c r="A102" s="80"/>
      <c r="B102" s="41">
        <v>12</v>
      </c>
      <c r="D102" s="42">
        <v>45.271999999999998</v>
      </c>
      <c r="E102" s="42">
        <v>22.431000000000001</v>
      </c>
      <c r="F102" s="1"/>
      <c r="G102" s="1"/>
    </row>
    <row r="103" spans="1:7" ht="16.5" customHeight="1" x14ac:dyDescent="0.2">
      <c r="A103" s="80"/>
      <c r="B103" s="41">
        <v>13</v>
      </c>
      <c r="D103" s="42">
        <v>81.268000000000001</v>
      </c>
      <c r="E103" s="42">
        <v>30.143000000000001</v>
      </c>
      <c r="F103" s="1"/>
      <c r="G103" s="1"/>
    </row>
    <row r="104" spans="1:7" ht="16.5" customHeight="1" x14ac:dyDescent="0.2">
      <c r="A104" s="80"/>
      <c r="B104" s="41">
        <v>14</v>
      </c>
      <c r="D104" s="42">
        <v>124.56399999999999</v>
      </c>
      <c r="E104" s="42">
        <v>33.462000000000003</v>
      </c>
    </row>
    <row r="105" spans="1:7" ht="16.5" customHeight="1" x14ac:dyDescent="0.2">
      <c r="A105" s="80"/>
      <c r="B105" s="41">
        <v>15</v>
      </c>
      <c r="D105" s="42">
        <v>164.965</v>
      </c>
      <c r="E105" s="42">
        <v>35.820999999999998</v>
      </c>
    </row>
    <row r="106" spans="1:7" ht="16.5" customHeight="1" x14ac:dyDescent="0.2">
      <c r="A106" s="80"/>
      <c r="B106" s="41">
        <v>16</v>
      </c>
      <c r="D106" s="42">
        <v>207.74199999999999</v>
      </c>
      <c r="E106" s="42">
        <v>39.229999999999997</v>
      </c>
    </row>
    <row r="107" spans="1:7" ht="16.5" customHeight="1" x14ac:dyDescent="0.2">
      <c r="A107" s="80"/>
      <c r="B107" s="41">
        <v>17</v>
      </c>
      <c r="D107" s="42">
        <v>248.309</v>
      </c>
      <c r="E107" s="42">
        <v>41.369</v>
      </c>
    </row>
    <row r="108" spans="1:7" ht="16.5" customHeight="1" x14ac:dyDescent="0.2">
      <c r="A108" s="80"/>
      <c r="B108" s="41">
        <v>18</v>
      </c>
      <c r="D108" s="42">
        <v>295.142</v>
      </c>
      <c r="E108" s="42">
        <v>44.939</v>
      </c>
    </row>
    <row r="109" spans="1:7" ht="16.5" customHeight="1" x14ac:dyDescent="0.2">
      <c r="A109" s="80"/>
      <c r="B109" s="41">
        <v>19</v>
      </c>
      <c r="D109" s="42">
        <v>332.16300000000001</v>
      </c>
      <c r="E109" s="42">
        <v>49.378</v>
      </c>
    </row>
    <row r="110" spans="1:7" ht="16.5" customHeight="1" x14ac:dyDescent="0.2">
      <c r="A110" s="80"/>
      <c r="B110" s="42">
        <v>20</v>
      </c>
      <c r="D110" s="42">
        <v>380.78899999999999</v>
      </c>
      <c r="E110" s="42">
        <v>51.034999999999997</v>
      </c>
    </row>
    <row r="111" spans="1:7" ht="16.5" customHeight="1" x14ac:dyDescent="0.2">
      <c r="A111" s="80"/>
      <c r="B111" s="40">
        <v>21</v>
      </c>
      <c r="D111" s="42">
        <v>419.29300000000001</v>
      </c>
      <c r="E111" s="42">
        <v>54.414000000000001</v>
      </c>
    </row>
    <row r="112" spans="1:7" ht="16.5" customHeight="1" x14ac:dyDescent="0.2">
      <c r="A112" s="80"/>
      <c r="B112" s="41">
        <v>22</v>
      </c>
      <c r="D112" s="42">
        <v>462.96600000000001</v>
      </c>
      <c r="E112" s="42">
        <v>57.292000000000002</v>
      </c>
    </row>
    <row r="113" spans="1:9" ht="16.5" customHeight="1" x14ac:dyDescent="0.2">
      <c r="A113" s="80"/>
      <c r="B113" s="41">
        <v>23</v>
      </c>
      <c r="D113" s="42">
        <v>496.02499999999998</v>
      </c>
      <c r="E113" s="42">
        <v>62.52</v>
      </c>
    </row>
    <row r="114" spans="1:9" ht="16.5" customHeight="1" x14ac:dyDescent="0.2">
      <c r="A114" s="80"/>
      <c r="B114" s="41">
        <v>24</v>
      </c>
      <c r="D114" s="42">
        <v>550.57000000000005</v>
      </c>
      <c r="E114" s="42">
        <v>64.691999999999993</v>
      </c>
    </row>
    <row r="115" spans="1:9" ht="16.5" customHeight="1" x14ac:dyDescent="0.2">
      <c r="A115" s="80"/>
      <c r="B115" s="41">
        <v>25</v>
      </c>
      <c r="D115" s="42">
        <v>587.80100000000004</v>
      </c>
      <c r="E115" s="42">
        <v>69.555999999999997</v>
      </c>
    </row>
    <row r="116" spans="1:9" ht="16.5" customHeight="1" x14ac:dyDescent="0.2">
      <c r="A116" s="80"/>
      <c r="B116" s="41">
        <v>26</v>
      </c>
      <c r="D116" s="42">
        <v>629.61099999999999</v>
      </c>
      <c r="E116" s="42">
        <v>76.054000000000002</v>
      </c>
    </row>
    <row r="117" spans="1:9" ht="16.5" customHeight="1" x14ac:dyDescent="0.2">
      <c r="A117" s="80"/>
      <c r="B117" s="41">
        <v>27</v>
      </c>
      <c r="D117" s="42">
        <v>678.61500000000001</v>
      </c>
      <c r="E117" s="42">
        <v>70.405000000000001</v>
      </c>
    </row>
    <row r="118" spans="1:9" ht="16.5" customHeight="1" x14ac:dyDescent="0.2">
      <c r="A118" s="80"/>
      <c r="B118" s="41">
        <v>28</v>
      </c>
      <c r="D118" s="42">
        <v>744.07600000000002</v>
      </c>
      <c r="E118" s="42">
        <v>75.454999999999998</v>
      </c>
    </row>
    <row r="119" spans="1:9" ht="16.5" customHeight="1" x14ac:dyDescent="0.2">
      <c r="A119" s="80"/>
      <c r="B119" s="41">
        <v>29</v>
      </c>
      <c r="D119" s="42">
        <v>766.75599999999997</v>
      </c>
      <c r="E119" s="42">
        <v>74.152000000000001</v>
      </c>
    </row>
    <row r="120" spans="1:9" ht="16.5" customHeight="1" x14ac:dyDescent="0.2">
      <c r="A120" s="80"/>
      <c r="B120" s="42">
        <v>30</v>
      </c>
      <c r="D120" s="42">
        <v>798.53200000000004</v>
      </c>
      <c r="E120" s="42">
        <v>80.552000000000007</v>
      </c>
    </row>
    <row r="121" spans="1:9" ht="16.5" customHeight="1" x14ac:dyDescent="0.2">
      <c r="A121" s="80"/>
      <c r="B121" s="40">
        <v>31</v>
      </c>
      <c r="D121" s="42">
        <v>891.53800000000001</v>
      </c>
      <c r="E121" s="42">
        <v>96.682000000000002</v>
      </c>
      <c r="I121" s="74"/>
    </row>
    <row r="122" spans="1:9" ht="16.5" customHeight="1" x14ac:dyDescent="0.2">
      <c r="A122" s="80"/>
      <c r="B122" s="41">
        <v>32</v>
      </c>
      <c r="D122" s="42">
        <v>978.20700000000011</v>
      </c>
      <c r="E122" s="42">
        <v>99.965000000000003</v>
      </c>
      <c r="I122" s="74"/>
    </row>
    <row r="123" spans="1:9" ht="16.5" customHeight="1" x14ac:dyDescent="0.2">
      <c r="A123" s="80"/>
      <c r="B123" s="41">
        <v>33</v>
      </c>
      <c r="D123" s="42">
        <v>1034.162</v>
      </c>
      <c r="E123" s="42">
        <v>104.69499999999999</v>
      </c>
      <c r="F123" s="74"/>
      <c r="I123" s="74"/>
    </row>
    <row r="124" spans="1:9" ht="16.5" customHeight="1" x14ac:dyDescent="0.2">
      <c r="A124" s="80"/>
      <c r="B124" s="41">
        <v>34</v>
      </c>
      <c r="D124" s="42">
        <v>1092.7860000000001</v>
      </c>
      <c r="E124" s="42">
        <v>108.208</v>
      </c>
      <c r="I124" s="74"/>
    </row>
    <row r="125" spans="1:9" ht="16.5" customHeight="1" x14ac:dyDescent="0.2">
      <c r="A125" s="80"/>
      <c r="B125" s="41">
        <v>35</v>
      </c>
      <c r="D125" s="42">
        <v>1117.4490000000001</v>
      </c>
      <c r="E125" s="42">
        <v>112.131</v>
      </c>
      <c r="I125" s="74"/>
    </row>
    <row r="126" spans="1:9" ht="16.5" customHeight="1" x14ac:dyDescent="0.2">
      <c r="A126" s="80"/>
      <c r="B126" s="41">
        <v>36</v>
      </c>
      <c r="D126" s="42">
        <v>1177.6279999999999</v>
      </c>
      <c r="E126" s="42">
        <v>106.849</v>
      </c>
      <c r="I126" s="74"/>
    </row>
    <row r="127" spans="1:9" ht="16.5" customHeight="1" x14ac:dyDescent="0.2">
      <c r="A127" s="80"/>
      <c r="B127" s="41">
        <v>37</v>
      </c>
      <c r="D127" s="42">
        <v>1235.0419999999999</v>
      </c>
      <c r="E127" s="42">
        <v>108.206</v>
      </c>
      <c r="I127" s="74"/>
    </row>
    <row r="128" spans="1:9" ht="16.5" customHeight="1" x14ac:dyDescent="0.2">
      <c r="A128" s="80"/>
      <c r="B128" s="41">
        <v>38</v>
      </c>
      <c r="D128" s="42">
        <v>1254.386</v>
      </c>
      <c r="E128" s="42">
        <v>112.102</v>
      </c>
      <c r="I128" s="74"/>
    </row>
    <row r="129" spans="1:9" ht="16.5" customHeight="1" x14ac:dyDescent="0.2">
      <c r="A129" s="80"/>
      <c r="B129" s="41">
        <v>39</v>
      </c>
      <c r="D129" s="42">
        <v>1284.817</v>
      </c>
      <c r="E129" s="42">
        <v>114.523</v>
      </c>
      <c r="I129" s="74"/>
    </row>
    <row r="130" spans="1:9" ht="16.5" customHeight="1" x14ac:dyDescent="0.2">
      <c r="A130" s="80"/>
      <c r="B130" s="42">
        <v>40</v>
      </c>
      <c r="D130" s="42">
        <v>1411.835</v>
      </c>
      <c r="E130" s="42">
        <v>118.166</v>
      </c>
      <c r="I130" s="74"/>
    </row>
    <row r="131" spans="1:9" ht="16.5" customHeight="1" x14ac:dyDescent="0.2">
      <c r="A131" s="80"/>
      <c r="B131" s="40">
        <v>41</v>
      </c>
      <c r="D131" s="42">
        <v>1448.751</v>
      </c>
      <c r="E131" s="42">
        <v>110.565</v>
      </c>
      <c r="I131" s="74"/>
    </row>
    <row r="132" spans="1:9" ht="16.5" customHeight="1" x14ac:dyDescent="0.2">
      <c r="A132" s="80"/>
      <c r="B132" s="41">
        <v>42</v>
      </c>
      <c r="D132" s="42">
        <v>1500.306</v>
      </c>
      <c r="E132" s="42">
        <v>118.657</v>
      </c>
      <c r="I132" s="74"/>
    </row>
    <row r="133" spans="1:9" ht="16.5" customHeight="1" x14ac:dyDescent="0.2">
      <c r="A133" s="80"/>
      <c r="B133" s="41">
        <v>43</v>
      </c>
      <c r="D133" s="42">
        <v>1519.32</v>
      </c>
      <c r="E133" s="42">
        <v>117.38200000000001</v>
      </c>
      <c r="I133" s="74"/>
    </row>
    <row r="134" spans="1:9" ht="16.5" customHeight="1" x14ac:dyDescent="0.2">
      <c r="A134" s="80"/>
      <c r="B134" s="41">
        <v>44</v>
      </c>
      <c r="D134" s="42">
        <v>1570.828</v>
      </c>
      <c r="E134" s="42">
        <v>119.40900000000001</v>
      </c>
      <c r="I134" s="74"/>
    </row>
    <row r="135" spans="1:9" ht="16.5" customHeight="1" x14ac:dyDescent="0.2">
      <c r="A135" s="80"/>
      <c r="B135" s="41">
        <v>45</v>
      </c>
      <c r="D135" s="42">
        <v>1624.44</v>
      </c>
      <c r="E135" s="42">
        <v>124.438</v>
      </c>
      <c r="I135" s="74"/>
    </row>
    <row r="136" spans="1:9" ht="16.5" customHeight="1" x14ac:dyDescent="0.2">
      <c r="A136" s="80"/>
      <c r="B136" s="41">
        <v>46</v>
      </c>
      <c r="D136" s="42">
        <v>1680.421</v>
      </c>
      <c r="E136" s="42">
        <v>127.313</v>
      </c>
      <c r="I136" s="74"/>
    </row>
    <row r="137" spans="1:9" ht="16.5" customHeight="1" x14ac:dyDescent="0.2">
      <c r="A137" s="80"/>
      <c r="B137" s="41">
        <v>47</v>
      </c>
      <c r="D137" s="42">
        <v>1710.788</v>
      </c>
      <c r="E137" s="42">
        <v>130.18</v>
      </c>
      <c r="I137" s="74"/>
    </row>
    <row r="138" spans="1:9" ht="16.5" customHeight="1" x14ac:dyDescent="0.2">
      <c r="A138" s="80"/>
      <c r="B138" s="41">
        <v>48</v>
      </c>
      <c r="D138" s="42">
        <v>1792.242</v>
      </c>
      <c r="E138" s="42">
        <v>131.6</v>
      </c>
      <c r="I138" s="74"/>
    </row>
    <row r="139" spans="1:9" ht="16.5" customHeight="1" x14ac:dyDescent="0.2">
      <c r="A139" s="80"/>
      <c r="B139" s="41">
        <v>49</v>
      </c>
      <c r="D139" s="42">
        <v>1840.8720000000001</v>
      </c>
      <c r="E139" s="42">
        <v>124.288</v>
      </c>
      <c r="I139" s="74"/>
    </row>
    <row r="140" spans="1:9" ht="16.5" customHeight="1" x14ac:dyDescent="0.2">
      <c r="A140" s="80"/>
      <c r="B140" s="42">
        <v>50</v>
      </c>
      <c r="D140" s="42">
        <v>1877.021</v>
      </c>
      <c r="E140" s="42">
        <v>128.49799999999999</v>
      </c>
      <c r="I140" s="74"/>
    </row>
    <row r="141" spans="1:9" ht="16.5" customHeight="1" x14ac:dyDescent="0.2">
      <c r="A141" s="80"/>
      <c r="B141" s="40">
        <v>51</v>
      </c>
      <c r="D141" s="42">
        <v>1936.5450000000001</v>
      </c>
      <c r="E141" s="42">
        <v>129.86099999999999</v>
      </c>
      <c r="I141" s="74"/>
    </row>
    <row r="142" spans="1:9" ht="16.5" customHeight="1" x14ac:dyDescent="0.2">
      <c r="A142" s="80"/>
      <c r="B142" s="41">
        <v>52</v>
      </c>
      <c r="D142" s="42">
        <v>2030.627</v>
      </c>
      <c r="E142" s="42">
        <v>133.06</v>
      </c>
      <c r="I142" s="74"/>
    </row>
    <row r="143" spans="1:9" ht="16.5" customHeight="1" x14ac:dyDescent="0.2">
      <c r="A143" s="80"/>
      <c r="B143" s="41">
        <v>53</v>
      </c>
      <c r="D143" s="42">
        <v>2062.56</v>
      </c>
      <c r="E143" s="42">
        <v>136.191</v>
      </c>
      <c r="I143" s="74"/>
    </row>
    <row r="144" spans="1:9" ht="16.5" customHeight="1" x14ac:dyDescent="0.2">
      <c r="A144" s="80"/>
      <c r="B144" s="41">
        <v>54</v>
      </c>
      <c r="D144" s="42">
        <v>2129.2559999999999</v>
      </c>
      <c r="E144" s="42">
        <v>140.13</v>
      </c>
      <c r="I144" s="74"/>
    </row>
    <row r="145" spans="1:10" ht="16.5" customHeight="1" x14ac:dyDescent="0.2">
      <c r="A145" s="80"/>
      <c r="B145" s="41">
        <v>55</v>
      </c>
      <c r="D145" s="42">
        <v>2155.866</v>
      </c>
      <c r="E145" s="42">
        <v>141.994</v>
      </c>
      <c r="I145" s="74"/>
    </row>
    <row r="146" spans="1:10" ht="16.5" customHeight="1" x14ac:dyDescent="0.2">
      <c r="A146" s="80"/>
      <c r="B146" s="41">
        <v>56</v>
      </c>
      <c r="D146" s="42">
        <v>2232.2150000000001</v>
      </c>
      <c r="E146" s="42">
        <v>128.57900000000001</v>
      </c>
      <c r="I146" s="74"/>
      <c r="J146" s="74"/>
    </row>
    <row r="147" spans="1:10" ht="16.5" customHeight="1" x14ac:dyDescent="0.2">
      <c r="A147" s="80"/>
      <c r="B147" s="41">
        <v>57</v>
      </c>
      <c r="D147" s="42">
        <v>2330.518</v>
      </c>
      <c r="E147" s="42">
        <v>122.208</v>
      </c>
      <c r="I147" s="74"/>
      <c r="J147" s="74"/>
    </row>
    <row r="148" spans="1:10" ht="16.5" customHeight="1" x14ac:dyDescent="0.2">
      <c r="A148" s="80"/>
      <c r="B148" s="41">
        <v>58</v>
      </c>
      <c r="D148" s="42">
        <v>2357.86</v>
      </c>
      <c r="E148" s="42">
        <v>122.39100000000001</v>
      </c>
      <c r="I148" s="74"/>
      <c r="J148" s="74"/>
    </row>
    <row r="149" spans="1:10" ht="16.5" customHeight="1" x14ac:dyDescent="0.2">
      <c r="A149" s="80"/>
      <c r="B149" s="41">
        <v>59</v>
      </c>
      <c r="D149" s="42">
        <v>2363.6089999999999</v>
      </c>
      <c r="E149" s="42">
        <v>123.203</v>
      </c>
      <c r="I149" s="74"/>
      <c r="J149" s="74"/>
    </row>
    <row r="150" spans="1:10" ht="16.5" customHeight="1" x14ac:dyDescent="0.2">
      <c r="A150" s="80"/>
      <c r="B150" s="42">
        <v>60</v>
      </c>
      <c r="D150" s="42">
        <v>2364.4740000000002</v>
      </c>
      <c r="E150" s="42">
        <v>123.036</v>
      </c>
      <c r="I150" s="74"/>
      <c r="J150" s="74"/>
    </row>
    <row r="151" spans="1:10" ht="16.5" customHeight="1" x14ac:dyDescent="0.2">
      <c r="A151" s="80"/>
      <c r="B151" s="40">
        <v>61</v>
      </c>
      <c r="D151" s="42">
        <v>2341.2530000000002</v>
      </c>
      <c r="E151" s="42">
        <v>127.43899999999999</v>
      </c>
      <c r="I151" s="74"/>
      <c r="J151" s="74"/>
    </row>
    <row r="152" spans="1:10" ht="16.5" customHeight="1" x14ac:dyDescent="0.2">
      <c r="A152" s="80"/>
      <c r="B152" s="41">
        <v>62</v>
      </c>
      <c r="D152" s="42">
        <v>2420.5309999999999</v>
      </c>
      <c r="E152" s="42">
        <v>129.858</v>
      </c>
      <c r="I152" s="74"/>
      <c r="J152" s="74"/>
    </row>
    <row r="153" spans="1:10" ht="16.5" customHeight="1" x14ac:dyDescent="0.2">
      <c r="A153" s="80"/>
      <c r="B153" s="41">
        <v>63</v>
      </c>
      <c r="D153" s="42">
        <v>2478.971</v>
      </c>
      <c r="E153" s="42">
        <v>130.386</v>
      </c>
      <c r="I153" s="74"/>
      <c r="J153" s="74"/>
    </row>
    <row r="154" spans="1:10" ht="16.5" customHeight="1" x14ac:dyDescent="0.2">
      <c r="A154" s="80"/>
      <c r="B154" s="41">
        <v>64</v>
      </c>
      <c r="D154" s="42">
        <v>2510.5990000000002</v>
      </c>
      <c r="E154" s="42">
        <v>131.892</v>
      </c>
      <c r="I154" s="74"/>
      <c r="J154" s="74"/>
    </row>
    <row r="155" spans="1:10" ht="16.5" customHeight="1" x14ac:dyDescent="0.2">
      <c r="A155" s="80"/>
      <c r="B155" s="41">
        <v>65</v>
      </c>
      <c r="D155" s="42">
        <v>2596.201</v>
      </c>
      <c r="E155" s="42">
        <v>124.97799999999999</v>
      </c>
      <c r="I155" s="74"/>
      <c r="J155" s="74"/>
    </row>
    <row r="156" spans="1:10" ht="16.5" customHeight="1" x14ac:dyDescent="0.2">
      <c r="A156" s="80"/>
      <c r="B156" s="41">
        <v>66</v>
      </c>
      <c r="D156" s="42">
        <v>2669.788</v>
      </c>
      <c r="E156" s="42">
        <v>126.12</v>
      </c>
      <c r="I156" s="74"/>
      <c r="J156" s="74"/>
    </row>
    <row r="157" spans="1:10" ht="16.5" customHeight="1" x14ac:dyDescent="0.2">
      <c r="A157" s="80"/>
      <c r="B157" s="41">
        <v>67</v>
      </c>
      <c r="D157" s="42">
        <v>2698.0680000000002</v>
      </c>
      <c r="E157" s="42">
        <v>127.583</v>
      </c>
      <c r="I157" s="74"/>
      <c r="J157" s="74"/>
    </row>
    <row r="158" spans="1:10" ht="16.5" customHeight="1" x14ac:dyDescent="0.2">
      <c r="A158" s="80"/>
      <c r="B158" s="41">
        <v>68</v>
      </c>
      <c r="D158" s="42">
        <v>2762.0419999999999</v>
      </c>
      <c r="E158" s="42">
        <v>134.286</v>
      </c>
      <c r="I158" s="74"/>
      <c r="J158" s="74"/>
    </row>
    <row r="159" spans="1:10" ht="16.5" customHeight="1" x14ac:dyDescent="0.2">
      <c r="A159" s="80"/>
      <c r="B159" s="41">
        <v>69</v>
      </c>
      <c r="D159" s="42">
        <v>2791.1390000000001</v>
      </c>
      <c r="E159" s="42">
        <v>121.155</v>
      </c>
      <c r="I159" s="74"/>
      <c r="J159" s="74"/>
    </row>
    <row r="160" spans="1:10" ht="16.5" customHeight="1" x14ac:dyDescent="0.2">
      <c r="A160" s="80"/>
      <c r="B160" s="42">
        <v>70</v>
      </c>
      <c r="D160" s="42">
        <v>2825.94</v>
      </c>
      <c r="E160" s="42">
        <v>126.151</v>
      </c>
      <c r="I160" s="74"/>
      <c r="J160" s="74"/>
    </row>
    <row r="161" spans="1:5" ht="16.5" customHeight="1" x14ac:dyDescent="0.2">
      <c r="A161" s="80"/>
      <c r="B161" s="40">
        <v>71</v>
      </c>
      <c r="D161" s="42">
        <f>48*60+40.084</f>
        <v>2920.0839999999998</v>
      </c>
      <c r="E161" s="42">
        <v>122.959</v>
      </c>
    </row>
    <row r="162" spans="1:5" ht="16.5" customHeight="1" x14ac:dyDescent="0.2">
      <c r="A162" s="80"/>
      <c r="B162" s="41">
        <v>72</v>
      </c>
      <c r="D162" s="42">
        <f>49*60+2.771</f>
        <v>2942.7710000000002</v>
      </c>
      <c r="E162" s="42">
        <v>126.48099999999999</v>
      </c>
    </row>
    <row r="163" spans="1:5" ht="16.5" customHeight="1" x14ac:dyDescent="0.2">
      <c r="A163" s="80"/>
      <c r="B163" s="41">
        <v>73</v>
      </c>
      <c r="D163" s="42">
        <f>49*60+13.227</f>
        <v>2953.2269999999999</v>
      </c>
      <c r="E163" s="42">
        <v>126.67</v>
      </c>
    </row>
    <row r="164" spans="1:5" ht="16.5" customHeight="1" x14ac:dyDescent="0.2">
      <c r="A164" s="80"/>
      <c r="B164" s="41">
        <v>74</v>
      </c>
      <c r="D164" s="42">
        <f>50*60+24.191</f>
        <v>3024.1909999999998</v>
      </c>
      <c r="E164" s="42">
        <v>120.08199999999999</v>
      </c>
    </row>
    <row r="165" spans="1:5" ht="16.5" customHeight="1" x14ac:dyDescent="0.2">
      <c r="A165" s="80"/>
      <c r="B165" s="41">
        <v>75</v>
      </c>
      <c r="D165" s="42">
        <f>50*60+35.496</f>
        <v>3035.4960000000001</v>
      </c>
      <c r="E165" s="42">
        <v>121.559</v>
      </c>
    </row>
    <row r="166" spans="1:5" ht="16.5" customHeight="1" x14ac:dyDescent="0.2">
      <c r="A166" s="80"/>
      <c r="B166" s="41">
        <v>76</v>
      </c>
      <c r="D166" s="42">
        <f>50*60+41.646</f>
        <v>3041.6460000000002</v>
      </c>
      <c r="E166" s="42">
        <v>122.962</v>
      </c>
    </row>
    <row r="167" spans="1:5" ht="16.5" customHeight="1" x14ac:dyDescent="0.2">
      <c r="A167" s="80"/>
      <c r="B167" s="41">
        <v>77</v>
      </c>
      <c r="D167" s="42">
        <f>51*60+1.062</f>
        <v>3061.0619999999999</v>
      </c>
      <c r="E167" s="42">
        <v>123.211</v>
      </c>
    </row>
    <row r="168" spans="1:5" ht="16.5" customHeight="1" x14ac:dyDescent="0.2">
      <c r="A168" s="80"/>
      <c r="B168" s="41">
        <v>78</v>
      </c>
      <c r="D168" s="42">
        <v>3154.855</v>
      </c>
      <c r="E168" s="42">
        <v>120.952</v>
      </c>
    </row>
    <row r="169" spans="1:5" ht="16.5" customHeight="1" x14ac:dyDescent="0.2">
      <c r="A169" s="80"/>
      <c r="B169" s="41">
        <v>79</v>
      </c>
      <c r="D169" s="42">
        <v>3208.9929999999999</v>
      </c>
      <c r="E169" s="42">
        <v>129.548</v>
      </c>
    </row>
    <row r="170" spans="1:5" ht="16.5" customHeight="1" x14ac:dyDescent="0.2">
      <c r="A170" s="80"/>
      <c r="B170" s="42">
        <v>80</v>
      </c>
      <c r="D170" s="42">
        <v>3278.1379999999999</v>
      </c>
      <c r="E170" s="42">
        <v>128.03399999999999</v>
      </c>
    </row>
    <row r="171" spans="1:5" ht="16.5" customHeight="1" x14ac:dyDescent="0.2">
      <c r="A171" s="80"/>
      <c r="B171" s="40">
        <v>81</v>
      </c>
      <c r="D171" s="42">
        <v>3353.5920000000001</v>
      </c>
      <c r="E171" s="42">
        <v>125.57</v>
      </c>
    </row>
    <row r="172" spans="1:5" ht="16.5" customHeight="1" x14ac:dyDescent="0.2">
      <c r="A172" s="80"/>
      <c r="B172" s="41">
        <v>82</v>
      </c>
      <c r="D172" s="42">
        <v>3387.6860000000001</v>
      </c>
      <c r="E172" s="42">
        <v>130.35300000000001</v>
      </c>
    </row>
    <row r="173" spans="1:5" ht="16.5" customHeight="1" x14ac:dyDescent="0.2">
      <c r="A173" s="80"/>
      <c r="B173" s="41">
        <v>83</v>
      </c>
      <c r="D173" s="42">
        <v>3437.3760000000002</v>
      </c>
      <c r="E173" s="42">
        <v>121.83799999999999</v>
      </c>
    </row>
    <row r="174" spans="1:5" ht="16.5" customHeight="1" x14ac:dyDescent="0.2">
      <c r="A174" s="80"/>
      <c r="B174" s="41">
        <v>84</v>
      </c>
      <c r="D174" s="42">
        <v>3444.7779999999998</v>
      </c>
      <c r="E174" s="42">
        <v>122.944</v>
      </c>
    </row>
    <row r="175" spans="1:5" ht="16.5" customHeight="1" x14ac:dyDescent="0.2">
      <c r="A175" s="80"/>
      <c r="B175" s="41">
        <v>85</v>
      </c>
      <c r="D175" s="42">
        <v>3481.489</v>
      </c>
      <c r="E175" s="42">
        <v>124.663</v>
      </c>
    </row>
    <row r="176" spans="1:5" ht="16.5" customHeight="1" x14ac:dyDescent="0.2">
      <c r="A176" s="80"/>
      <c r="B176" s="41">
        <v>86</v>
      </c>
      <c r="D176" s="42">
        <v>3561.0439999999999</v>
      </c>
      <c r="E176" s="42">
        <v>128.9</v>
      </c>
    </row>
    <row r="177" spans="1:5" ht="16.5" customHeight="1" x14ac:dyDescent="0.2">
      <c r="A177" s="80"/>
      <c r="B177" s="41">
        <v>87</v>
      </c>
      <c r="D177" s="42">
        <v>3587.4839999999999</v>
      </c>
      <c r="E177" s="42">
        <v>136.136</v>
      </c>
    </row>
    <row r="178" spans="1:5" ht="16.5" customHeight="1" x14ac:dyDescent="0.2">
      <c r="A178" s="80"/>
      <c r="B178" s="41">
        <v>88</v>
      </c>
      <c r="D178" s="42">
        <v>3593.3539999999998</v>
      </c>
      <c r="E178" s="42">
        <v>130.07999999999998</v>
      </c>
    </row>
    <row r="179" spans="1:5" ht="16.5" customHeight="1" x14ac:dyDescent="0.2">
      <c r="A179" s="80"/>
      <c r="B179" s="41">
        <v>89</v>
      </c>
      <c r="D179" s="42">
        <f>62*60+11.039</f>
        <v>3731.0390000000002</v>
      </c>
      <c r="E179" s="42">
        <v>130.06299999999999</v>
      </c>
    </row>
    <row r="180" spans="1:5" ht="16.5" customHeight="1" x14ac:dyDescent="0.2">
      <c r="A180" s="80"/>
      <c r="B180" s="42">
        <v>90</v>
      </c>
      <c r="D180" s="42">
        <v>3734.4169999999999</v>
      </c>
      <c r="E180" s="42">
        <v>127.265</v>
      </c>
    </row>
    <row r="181" spans="1:5" ht="16.5" customHeight="1" x14ac:dyDescent="0.2">
      <c r="A181" s="80"/>
      <c r="B181" s="40">
        <v>91</v>
      </c>
      <c r="D181" s="42">
        <f>62*60+54.37</f>
        <v>3774.37</v>
      </c>
      <c r="E181" s="42">
        <v>126.32899999999999</v>
      </c>
    </row>
    <row r="182" spans="1:5" ht="16.5" customHeight="1" x14ac:dyDescent="0.2">
      <c r="A182" s="80"/>
      <c r="B182" s="41">
        <v>92</v>
      </c>
      <c r="D182" s="42">
        <f>63*60+3.791</f>
        <v>3783.7910000000002</v>
      </c>
      <c r="E182" s="42">
        <v>123.06100000000001</v>
      </c>
    </row>
    <row r="183" spans="1:5" ht="16.5" customHeight="1" x14ac:dyDescent="0.2">
      <c r="A183" s="80"/>
      <c r="B183" s="41">
        <v>93</v>
      </c>
      <c r="D183" s="42">
        <f>64*60+53.716</f>
        <v>3893.7159999999999</v>
      </c>
      <c r="E183" s="42">
        <v>122.919</v>
      </c>
    </row>
    <row r="184" spans="1:5" ht="16.5" customHeight="1" x14ac:dyDescent="0.2">
      <c r="A184" s="80"/>
      <c r="B184" s="41">
        <v>94</v>
      </c>
      <c r="D184" s="42">
        <f>65*60+34.381</f>
        <v>3934.3809999999999</v>
      </c>
      <c r="E184" s="42">
        <v>123.599</v>
      </c>
    </row>
    <row r="185" spans="1:5" ht="16.5" customHeight="1" x14ac:dyDescent="0.2">
      <c r="A185" s="80"/>
      <c r="B185" s="41">
        <v>95</v>
      </c>
      <c r="D185" s="42">
        <f>66*60+35.949</f>
        <v>3995.9490000000001</v>
      </c>
      <c r="E185" s="42">
        <v>127.952</v>
      </c>
    </row>
    <row r="186" spans="1:5" ht="16.5" customHeight="1" x14ac:dyDescent="0.2">
      <c r="A186" s="80"/>
      <c r="B186" s="41">
        <v>96</v>
      </c>
      <c r="D186" s="42">
        <f>66*60+36.053</f>
        <v>3996.0529999999999</v>
      </c>
      <c r="E186" s="42">
        <v>127.328</v>
      </c>
    </row>
    <row r="187" spans="1:5" ht="16.5" customHeight="1" x14ac:dyDescent="0.2">
      <c r="A187" s="80"/>
      <c r="B187" s="41">
        <v>97</v>
      </c>
      <c r="D187" s="42">
        <f>66*60+41.952</f>
        <v>4001.9520000000002</v>
      </c>
      <c r="E187" s="42">
        <v>131.398</v>
      </c>
    </row>
    <row r="188" spans="1:5" ht="16.5" customHeight="1" x14ac:dyDescent="0.2">
      <c r="A188" s="80"/>
      <c r="B188" s="41">
        <v>98</v>
      </c>
      <c r="D188" s="42">
        <v>4062.5509999999999</v>
      </c>
      <c r="E188" s="42">
        <v>137.31200000000001</v>
      </c>
    </row>
    <row r="189" spans="1:5" ht="16.5" customHeight="1" x14ac:dyDescent="0.2">
      <c r="A189" s="80"/>
      <c r="B189" s="41">
        <v>99</v>
      </c>
      <c r="D189" s="42">
        <f>68*60+16.053</f>
        <v>4096.0529999999999</v>
      </c>
      <c r="E189" s="42">
        <v>132.756</v>
      </c>
    </row>
    <row r="190" spans="1:5" ht="16.5" customHeight="1" x14ac:dyDescent="0.2">
      <c r="A190" s="80"/>
      <c r="B190" s="42"/>
      <c r="D190" s="42"/>
      <c r="E190" s="42"/>
    </row>
  </sheetData>
  <mergeCells count="26">
    <mergeCell ref="A25:A34"/>
    <mergeCell ref="C25:C34"/>
    <mergeCell ref="A36:A45"/>
    <mergeCell ref="C36:C45"/>
    <mergeCell ref="A47:A56"/>
    <mergeCell ref="C47:C56"/>
    <mergeCell ref="A14:A24"/>
    <mergeCell ref="C14:C24"/>
    <mergeCell ref="B1:B2"/>
    <mergeCell ref="G1:I1"/>
    <mergeCell ref="C1:F1"/>
    <mergeCell ref="O1:O2"/>
    <mergeCell ref="P1:P2"/>
    <mergeCell ref="Q1:Q2"/>
    <mergeCell ref="R1:R2"/>
    <mergeCell ref="A3:A13"/>
    <mergeCell ref="C3:C13"/>
    <mergeCell ref="J1:L1"/>
    <mergeCell ref="M1:M2"/>
    <mergeCell ref="N1:N2"/>
    <mergeCell ref="A70:A80"/>
    <mergeCell ref="C70:C80"/>
    <mergeCell ref="A81:A90"/>
    <mergeCell ref="C81:C90"/>
    <mergeCell ref="C91:C100"/>
    <mergeCell ref="A91:A19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"/>
  <sheetViews>
    <sheetView tabSelected="1" workbookViewId="0">
      <selection activeCell="O37" sqref="O37"/>
    </sheetView>
  </sheetViews>
  <sheetFormatPr defaultRowHeight="14.25" x14ac:dyDescent="0.2"/>
  <cols>
    <col min="4" max="9" width="9.25" bestFit="1" customWidth="1"/>
    <col min="10" max="10" width="9.875" bestFit="1" customWidth="1"/>
    <col min="11" max="11" width="9.25" bestFit="1" customWidth="1"/>
    <col min="12" max="12" width="9.875" bestFit="1" customWidth="1"/>
    <col min="13" max="13" width="9.25" bestFit="1" customWidth="1"/>
    <col min="14" max="14" width="9.875" bestFit="1" customWidth="1"/>
    <col min="15" max="15" width="9.25" bestFit="1" customWidth="1"/>
    <col min="16" max="16" width="9.875" bestFit="1" customWidth="1"/>
    <col min="17" max="17" width="9.25" bestFit="1" customWidth="1"/>
    <col min="18" max="18" width="11" bestFit="1" customWidth="1"/>
    <col min="19" max="19" width="9.25" bestFit="1" customWidth="1"/>
    <col min="20" max="20" width="11" bestFit="1" customWidth="1"/>
    <col min="21" max="21" width="9.25" bestFit="1" customWidth="1"/>
    <col min="22" max="22" width="11" bestFit="1" customWidth="1"/>
    <col min="23" max="23" width="9.25" bestFit="1" customWidth="1"/>
  </cols>
  <sheetData>
    <row r="1" spans="1:23" x14ac:dyDescent="0.2">
      <c r="A1" s="98" t="s">
        <v>36</v>
      </c>
      <c r="B1" s="98" t="s">
        <v>37</v>
      </c>
      <c r="C1" s="98" t="s">
        <v>38</v>
      </c>
      <c r="D1" s="96" t="s">
        <v>39</v>
      </c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</row>
    <row r="2" spans="1:23" x14ac:dyDescent="0.2">
      <c r="A2" s="99"/>
      <c r="B2" s="99"/>
      <c r="C2" s="99"/>
      <c r="D2" s="96">
        <v>10</v>
      </c>
      <c r="E2" s="96"/>
      <c r="F2" s="97">
        <v>20</v>
      </c>
      <c r="G2" s="96"/>
      <c r="H2" s="96">
        <v>30</v>
      </c>
      <c r="I2" s="96"/>
      <c r="J2" s="96">
        <v>40</v>
      </c>
      <c r="K2" s="96"/>
      <c r="L2" s="96">
        <v>50</v>
      </c>
      <c r="M2" s="96"/>
      <c r="N2" s="96">
        <v>60</v>
      </c>
      <c r="O2" s="96"/>
      <c r="P2" s="96">
        <v>70</v>
      </c>
      <c r="Q2" s="96"/>
      <c r="R2" s="96">
        <v>80</v>
      </c>
      <c r="S2" s="96"/>
      <c r="T2" s="96">
        <v>90</v>
      </c>
      <c r="U2" s="96"/>
      <c r="V2" s="96">
        <v>100</v>
      </c>
      <c r="W2" s="96"/>
    </row>
    <row r="3" spans="1:23" x14ac:dyDescent="0.2">
      <c r="A3" s="100"/>
      <c r="B3" s="100"/>
      <c r="C3" s="100"/>
      <c r="D3" s="76" t="s">
        <v>45</v>
      </c>
      <c r="E3" s="77" t="s">
        <v>46</v>
      </c>
      <c r="F3" s="76" t="s">
        <v>47</v>
      </c>
      <c r="G3" s="77" t="s">
        <v>46</v>
      </c>
      <c r="H3" s="76" t="s">
        <v>47</v>
      </c>
      <c r="I3" s="77" t="s">
        <v>48</v>
      </c>
      <c r="J3" s="76" t="s">
        <v>47</v>
      </c>
      <c r="K3" s="77" t="s">
        <v>46</v>
      </c>
      <c r="L3" s="76" t="s">
        <v>49</v>
      </c>
      <c r="M3" s="77" t="s">
        <v>48</v>
      </c>
      <c r="N3" s="76" t="s">
        <v>47</v>
      </c>
      <c r="O3" s="77" t="s">
        <v>48</v>
      </c>
      <c r="P3" s="76" t="s">
        <v>49</v>
      </c>
      <c r="Q3" s="77" t="s">
        <v>46</v>
      </c>
      <c r="R3" s="76" t="s">
        <v>49</v>
      </c>
      <c r="S3" s="77" t="s">
        <v>46</v>
      </c>
      <c r="T3" s="76" t="s">
        <v>47</v>
      </c>
      <c r="U3" s="77" t="s">
        <v>46</v>
      </c>
      <c r="V3" s="76" t="s">
        <v>47</v>
      </c>
      <c r="W3" s="77" t="s">
        <v>46</v>
      </c>
    </row>
    <row r="4" spans="1:23" x14ac:dyDescent="0.2">
      <c r="A4" s="75" t="s">
        <v>40</v>
      </c>
      <c r="B4" s="75">
        <v>64</v>
      </c>
      <c r="C4" s="75">
        <v>4.9000000000000002E-2</v>
      </c>
      <c r="D4" s="78">
        <v>11.626000000000001</v>
      </c>
      <c r="E4" s="79">
        <v>0.78099999999999992</v>
      </c>
      <c r="F4" s="78">
        <v>1543.4680000000001</v>
      </c>
      <c r="G4" s="79">
        <v>304.19299999999998</v>
      </c>
      <c r="H4" s="78">
        <v>7259.97</v>
      </c>
      <c r="I4" s="79">
        <v>959.76800000000003</v>
      </c>
      <c r="J4" s="78">
        <v>18124.517</v>
      </c>
      <c r="K4" s="79">
        <v>2003.6809999999998</v>
      </c>
      <c r="L4" s="78">
        <v>34224.32</v>
      </c>
      <c r="M4" s="79">
        <v>3225.6790000000001</v>
      </c>
      <c r="N4" s="78">
        <v>55700.396999999997</v>
      </c>
      <c r="O4" s="79">
        <v>4531.7939999999999</v>
      </c>
      <c r="P4" s="78">
        <v>81333.462999999989</v>
      </c>
      <c r="Q4" s="79">
        <v>5808.527</v>
      </c>
      <c r="R4" s="78">
        <v>111501.72799999999</v>
      </c>
      <c r="S4" s="79">
        <v>7049.1020000000008</v>
      </c>
      <c r="T4" s="78">
        <v>146357.70799999998</v>
      </c>
      <c r="U4" s="79">
        <v>8327.6830000000009</v>
      </c>
      <c r="V4" s="78">
        <v>185630.94099999993</v>
      </c>
      <c r="W4" s="79">
        <v>9607.6019999999971</v>
      </c>
    </row>
    <row r="5" spans="1:23" x14ac:dyDescent="0.2">
      <c r="A5" s="75" t="s">
        <v>41</v>
      </c>
      <c r="B5" s="75">
        <v>27</v>
      </c>
      <c r="C5" s="75">
        <v>4.3999999999999997E-2</v>
      </c>
      <c r="D5" s="78">
        <v>0.38800000000000001</v>
      </c>
      <c r="E5" s="79">
        <v>1.0189999999999999</v>
      </c>
      <c r="F5" s="78">
        <v>0.62</v>
      </c>
      <c r="G5" s="79">
        <v>1.0189999999999999</v>
      </c>
      <c r="H5" s="78">
        <v>0.96399999999999997</v>
      </c>
      <c r="I5" s="79">
        <v>1.02</v>
      </c>
      <c r="J5" s="78">
        <v>1.383</v>
      </c>
      <c r="K5" s="79">
        <v>1.0389999999999999</v>
      </c>
      <c r="L5" s="78">
        <v>2.0179999999999998</v>
      </c>
      <c r="M5" s="79">
        <v>1.077</v>
      </c>
      <c r="N5" s="78">
        <v>2.6059999999999999</v>
      </c>
      <c r="O5" s="79">
        <v>1.105</v>
      </c>
      <c r="P5" s="78">
        <v>3.4220000000000002</v>
      </c>
      <c r="Q5" s="79">
        <v>1.163</v>
      </c>
      <c r="R5" s="78">
        <v>4.2290000000000001</v>
      </c>
      <c r="S5" s="79">
        <v>1.242</v>
      </c>
      <c r="T5" s="78">
        <v>5.1909999999999998</v>
      </c>
      <c r="U5" s="79">
        <v>1.331</v>
      </c>
      <c r="V5" s="78">
        <v>6.2439999999999998</v>
      </c>
      <c r="W5" s="79">
        <v>1.4490000000000001</v>
      </c>
    </row>
    <row r="6" spans="1:23" x14ac:dyDescent="0.2">
      <c r="A6" s="75" t="s">
        <v>42</v>
      </c>
      <c r="B6" s="75">
        <v>53</v>
      </c>
      <c r="C6" s="75">
        <v>4.8000000000000001E-2</v>
      </c>
      <c r="D6" s="78">
        <v>0.81299999999999994</v>
      </c>
      <c r="E6" s="79">
        <v>1.109</v>
      </c>
      <c r="F6" s="78">
        <v>2.125</v>
      </c>
      <c r="G6" s="79">
        <v>4.26</v>
      </c>
      <c r="H6" s="78">
        <v>3.8359999999999999</v>
      </c>
      <c r="I6" s="79">
        <v>10.181000000000001</v>
      </c>
      <c r="J6" s="78">
        <v>6.359</v>
      </c>
      <c r="K6" s="79">
        <v>19.977</v>
      </c>
      <c r="L6" s="78">
        <v>9.5229999999999997</v>
      </c>
      <c r="M6" s="79">
        <v>34.811999999999998</v>
      </c>
      <c r="N6" s="78">
        <v>13.807</v>
      </c>
      <c r="O6" s="79">
        <v>54.615000000000002</v>
      </c>
      <c r="P6" s="78">
        <v>19.466000000000001</v>
      </c>
      <c r="Q6" s="79">
        <v>80.108999999999995</v>
      </c>
      <c r="R6" s="78">
        <v>25.594999999999999</v>
      </c>
      <c r="S6" s="79">
        <v>103.39700000000001</v>
      </c>
      <c r="T6" s="78">
        <v>34.142000000000003</v>
      </c>
      <c r="U6" s="79">
        <v>151.40899999999999</v>
      </c>
      <c r="V6" s="78">
        <v>42.709000000000003</v>
      </c>
      <c r="W6" s="79">
        <v>204.72299999999998</v>
      </c>
    </row>
    <row r="7" spans="1:23" x14ac:dyDescent="0.2">
      <c r="A7" s="75" t="s">
        <v>43</v>
      </c>
      <c r="B7" s="75">
        <v>80</v>
      </c>
      <c r="C7" s="75">
        <v>6.2E-2</v>
      </c>
      <c r="D7" s="78">
        <v>1.3149999999999999</v>
      </c>
      <c r="E7" s="79">
        <v>0.78099999999999992</v>
      </c>
      <c r="F7" s="78">
        <v>4.3449999999999998</v>
      </c>
      <c r="G7" s="79">
        <v>3.4620000000000002</v>
      </c>
      <c r="H7" s="78">
        <v>7.7119999999999997</v>
      </c>
      <c r="I7" s="79">
        <v>9.9659999999999993</v>
      </c>
      <c r="J7" s="78">
        <v>14.084</v>
      </c>
      <c r="K7" s="79">
        <v>18.606999999999999</v>
      </c>
      <c r="L7" s="78">
        <v>20.573</v>
      </c>
      <c r="M7" s="79">
        <v>32.301000000000002</v>
      </c>
      <c r="N7" s="78">
        <v>28.92</v>
      </c>
      <c r="O7" s="79">
        <v>50.976000000000006</v>
      </c>
      <c r="P7" s="78">
        <v>40.689</v>
      </c>
      <c r="Q7" s="79">
        <v>77.352000000000004</v>
      </c>
      <c r="R7" s="78">
        <v>55.146999999999998</v>
      </c>
      <c r="S7" s="79">
        <v>110.28899999999999</v>
      </c>
      <c r="T7" s="78">
        <v>74.881</v>
      </c>
      <c r="U7" s="79">
        <v>148.17500000000001</v>
      </c>
      <c r="V7" s="78">
        <v>94.415000000000006</v>
      </c>
      <c r="W7" s="79">
        <v>199.99600000000001</v>
      </c>
    </row>
    <row r="8" spans="1:23" x14ac:dyDescent="0.2">
      <c r="A8" s="75" t="s">
        <v>44</v>
      </c>
      <c r="B8" s="75">
        <v>36</v>
      </c>
      <c r="C8" s="75">
        <v>4.8000000000000001E-2</v>
      </c>
      <c r="D8" s="78">
        <v>1.673</v>
      </c>
      <c r="E8" s="79">
        <v>0.54449999999999998</v>
      </c>
      <c r="F8" s="78">
        <v>4.282</v>
      </c>
      <c r="G8" s="79">
        <v>1.024</v>
      </c>
      <c r="H8" s="78">
        <v>8.0249999999999986</v>
      </c>
      <c r="I8" s="79">
        <v>1.5390000000000001</v>
      </c>
      <c r="J8" s="78">
        <v>13.157999999999999</v>
      </c>
      <c r="K8" s="79">
        <v>2.1120000000000001</v>
      </c>
      <c r="L8" s="78">
        <v>19.9575</v>
      </c>
      <c r="M8" s="79">
        <v>2.7600000000000002</v>
      </c>
      <c r="N8" s="78">
        <v>28.596</v>
      </c>
      <c r="O8" s="79">
        <v>3.4649999999999999</v>
      </c>
      <c r="P8" s="78">
        <v>39.311999999999998</v>
      </c>
      <c r="Q8" s="79">
        <v>4.3015000000000008</v>
      </c>
      <c r="R8" s="78">
        <v>50.86</v>
      </c>
      <c r="S8" s="79">
        <v>5.2880000000000003</v>
      </c>
      <c r="T8" s="78">
        <v>63.02</v>
      </c>
      <c r="U8" s="79">
        <v>6.44</v>
      </c>
      <c r="V8" s="78">
        <v>79.56</v>
      </c>
      <c r="W8" s="79">
        <v>7.8</v>
      </c>
    </row>
    <row r="10" spans="1:23" x14ac:dyDescent="0.2">
      <c r="A10" s="98" t="s">
        <v>36</v>
      </c>
      <c r="B10" s="98" t="s">
        <v>37</v>
      </c>
      <c r="C10" s="98" t="s">
        <v>38</v>
      </c>
      <c r="D10" s="96" t="s">
        <v>39</v>
      </c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</row>
    <row r="11" spans="1:23" x14ac:dyDescent="0.2">
      <c r="A11" s="99"/>
      <c r="B11" s="99"/>
      <c r="C11" s="99"/>
      <c r="D11" s="96">
        <v>10</v>
      </c>
      <c r="E11" s="96"/>
      <c r="F11" s="97">
        <v>20</v>
      </c>
      <c r="G11" s="96"/>
      <c r="H11" s="96">
        <v>30</v>
      </c>
      <c r="I11" s="96"/>
      <c r="J11" s="96">
        <v>40</v>
      </c>
      <c r="K11" s="96"/>
      <c r="L11" s="96">
        <v>50</v>
      </c>
      <c r="M11" s="96"/>
      <c r="N11" s="96">
        <v>60</v>
      </c>
      <c r="O11" s="96"/>
      <c r="P11" s="96">
        <v>70</v>
      </c>
      <c r="Q11" s="96"/>
      <c r="R11" s="96">
        <v>80</v>
      </c>
      <c r="S11" s="96"/>
      <c r="T11" s="96">
        <v>90</v>
      </c>
      <c r="U11" s="96"/>
      <c r="V11" s="96">
        <v>100</v>
      </c>
      <c r="W11" s="96"/>
    </row>
    <row r="12" spans="1:23" x14ac:dyDescent="0.2">
      <c r="A12" s="100"/>
      <c r="B12" s="100"/>
      <c r="C12" s="100"/>
      <c r="D12" s="102" t="s">
        <v>50</v>
      </c>
      <c r="E12" s="103" t="s">
        <v>46</v>
      </c>
      <c r="F12" s="102" t="s">
        <v>50</v>
      </c>
      <c r="G12" s="103" t="s">
        <v>46</v>
      </c>
      <c r="H12" s="102" t="s">
        <v>50</v>
      </c>
      <c r="I12" s="103" t="s">
        <v>46</v>
      </c>
      <c r="J12" s="102" t="s">
        <v>50</v>
      </c>
      <c r="K12" s="103" t="s">
        <v>46</v>
      </c>
      <c r="L12" s="102" t="s">
        <v>50</v>
      </c>
      <c r="M12" s="103" t="s">
        <v>46</v>
      </c>
      <c r="N12" s="102" t="s">
        <v>50</v>
      </c>
      <c r="O12" s="103" t="s">
        <v>46</v>
      </c>
      <c r="P12" s="102" t="s">
        <v>50</v>
      </c>
      <c r="Q12" s="103" t="s">
        <v>46</v>
      </c>
      <c r="R12" s="102" t="s">
        <v>50</v>
      </c>
      <c r="S12" s="103" t="s">
        <v>46</v>
      </c>
      <c r="T12" s="102" t="s">
        <v>50</v>
      </c>
      <c r="U12" s="103" t="s">
        <v>46</v>
      </c>
      <c r="V12" s="102" t="s">
        <v>50</v>
      </c>
      <c r="W12" s="103" t="s">
        <v>46</v>
      </c>
    </row>
    <row r="13" spans="1:23" x14ac:dyDescent="0.2">
      <c r="A13" s="75" t="s">
        <v>40</v>
      </c>
      <c r="B13" s="75">
        <v>64</v>
      </c>
      <c r="C13" s="75">
        <v>4.9000000000000002E-2</v>
      </c>
      <c r="D13" s="78">
        <v>11.6</v>
      </c>
      <c r="E13" s="101">
        <v>0.8</v>
      </c>
      <c r="F13" s="78" t="s">
        <v>66</v>
      </c>
      <c r="G13" s="101">
        <v>304.19299999999998</v>
      </c>
      <c r="H13" s="78" t="s">
        <v>65</v>
      </c>
      <c r="I13" s="101">
        <v>959.76800000000003</v>
      </c>
      <c r="J13" s="78" t="s">
        <v>64</v>
      </c>
      <c r="K13" s="79" t="s">
        <v>63</v>
      </c>
      <c r="L13" s="78" t="s">
        <v>62</v>
      </c>
      <c r="M13" s="79" t="s">
        <v>61</v>
      </c>
      <c r="N13" s="78" t="s">
        <v>60</v>
      </c>
      <c r="O13" s="79" t="s">
        <v>59</v>
      </c>
      <c r="P13" s="78" t="s">
        <v>58</v>
      </c>
      <c r="Q13" s="79" t="s">
        <v>57</v>
      </c>
      <c r="R13" s="78" t="s">
        <v>56</v>
      </c>
      <c r="S13" s="79" t="s">
        <v>55</v>
      </c>
      <c r="T13" s="78" t="s">
        <v>54</v>
      </c>
      <c r="U13" s="79" t="s">
        <v>53</v>
      </c>
      <c r="V13" s="78" t="s">
        <v>51</v>
      </c>
      <c r="W13" s="79" t="s">
        <v>52</v>
      </c>
    </row>
    <row r="14" spans="1:23" x14ac:dyDescent="0.2">
      <c r="A14" s="75" t="s">
        <v>41</v>
      </c>
      <c r="B14" s="75">
        <v>27</v>
      </c>
      <c r="C14" s="75">
        <v>4.3999999999999997E-2</v>
      </c>
      <c r="D14" s="78">
        <v>0.4</v>
      </c>
      <c r="E14" s="101">
        <v>1.0189999999999999</v>
      </c>
      <c r="F14" s="101">
        <v>0.62</v>
      </c>
      <c r="G14" s="101">
        <v>1.0189999999999999</v>
      </c>
      <c r="H14" s="101">
        <v>0.96399999999999997</v>
      </c>
      <c r="I14" s="101">
        <v>1.02</v>
      </c>
      <c r="J14" s="101">
        <v>1.383</v>
      </c>
      <c r="K14" s="101">
        <v>1.0389999999999999</v>
      </c>
      <c r="L14" s="101">
        <v>2.0179999999999998</v>
      </c>
      <c r="M14" s="101">
        <v>1.077</v>
      </c>
      <c r="N14" s="101">
        <v>2.6059999999999999</v>
      </c>
      <c r="O14" s="101">
        <v>1.105</v>
      </c>
      <c r="P14" s="101">
        <v>3.4220000000000002</v>
      </c>
      <c r="Q14" s="101">
        <v>1.163</v>
      </c>
      <c r="R14" s="101">
        <v>4.2290000000000001</v>
      </c>
      <c r="S14" s="101">
        <v>1.242</v>
      </c>
      <c r="T14" s="101">
        <v>5.1909999999999998</v>
      </c>
      <c r="U14" s="101">
        <v>1.331</v>
      </c>
      <c r="V14" s="101">
        <v>6.2439999999999998</v>
      </c>
      <c r="W14" s="101">
        <v>1.4490000000000001</v>
      </c>
    </row>
    <row r="15" spans="1:23" x14ac:dyDescent="0.2">
      <c r="A15" s="75" t="s">
        <v>42</v>
      </c>
      <c r="B15" s="75">
        <v>53</v>
      </c>
      <c r="C15" s="75">
        <v>4.8000000000000001E-2</v>
      </c>
      <c r="D15" s="78">
        <v>0.8</v>
      </c>
      <c r="E15" s="101">
        <v>1.109</v>
      </c>
      <c r="F15" s="101">
        <v>2.125</v>
      </c>
      <c r="G15" s="101">
        <v>4.26</v>
      </c>
      <c r="H15" s="101">
        <v>3.8359999999999999</v>
      </c>
      <c r="I15" s="101">
        <v>10.181000000000001</v>
      </c>
      <c r="J15" s="101">
        <v>6.359</v>
      </c>
      <c r="K15" s="101">
        <v>19.977</v>
      </c>
      <c r="L15" s="101">
        <v>9.5229999999999997</v>
      </c>
      <c r="M15" s="101">
        <v>34.811999999999998</v>
      </c>
      <c r="N15" s="101">
        <v>13.807</v>
      </c>
      <c r="O15" s="101">
        <v>54.615000000000002</v>
      </c>
      <c r="P15" s="101">
        <v>19.466000000000001</v>
      </c>
      <c r="Q15" s="101">
        <v>80.108999999999995</v>
      </c>
      <c r="R15" s="101">
        <v>25.594999999999999</v>
      </c>
      <c r="S15" s="101">
        <v>103.39700000000001</v>
      </c>
      <c r="T15" s="101">
        <v>34.142000000000003</v>
      </c>
      <c r="U15" s="101">
        <v>151.40899999999999</v>
      </c>
      <c r="V15" s="101">
        <v>42.709000000000003</v>
      </c>
      <c r="W15" s="101">
        <v>204.72299999999998</v>
      </c>
    </row>
    <row r="16" spans="1:23" x14ac:dyDescent="0.2">
      <c r="A16" s="75" t="s">
        <v>43</v>
      </c>
      <c r="B16" s="75">
        <v>80</v>
      </c>
      <c r="C16" s="75">
        <v>6.2E-2</v>
      </c>
      <c r="D16" s="78">
        <v>1.3</v>
      </c>
      <c r="E16" s="101">
        <v>0.78099999999999992</v>
      </c>
      <c r="F16" s="101">
        <v>4.3449999999999998</v>
      </c>
      <c r="G16" s="101">
        <v>3.4620000000000002</v>
      </c>
      <c r="H16" s="101">
        <v>7.7119999999999997</v>
      </c>
      <c r="I16" s="101">
        <v>9.9659999999999993</v>
      </c>
      <c r="J16" s="101">
        <v>14.084</v>
      </c>
      <c r="K16" s="101">
        <v>18.606999999999999</v>
      </c>
      <c r="L16" s="101">
        <v>20.573</v>
      </c>
      <c r="M16" s="101">
        <v>32.301000000000002</v>
      </c>
      <c r="N16" s="101">
        <v>28.92</v>
      </c>
      <c r="O16" s="101">
        <v>50.976000000000006</v>
      </c>
      <c r="P16" s="101">
        <v>40.689</v>
      </c>
      <c r="Q16" s="101">
        <v>77.352000000000004</v>
      </c>
      <c r="R16" s="101">
        <v>55.146999999999998</v>
      </c>
      <c r="S16" s="101">
        <v>110.28899999999999</v>
      </c>
      <c r="T16" s="101">
        <v>74.881</v>
      </c>
      <c r="U16" s="101">
        <v>148.17500000000001</v>
      </c>
      <c r="V16" s="101">
        <v>94.415000000000006</v>
      </c>
      <c r="W16" s="101">
        <v>199.99600000000001</v>
      </c>
    </row>
    <row r="17" spans="1:39" x14ac:dyDescent="0.2">
      <c r="A17" s="75" t="s">
        <v>44</v>
      </c>
      <c r="B17" s="75">
        <v>36</v>
      </c>
      <c r="C17" s="75">
        <v>4.8000000000000001E-2</v>
      </c>
      <c r="D17" s="78">
        <v>1.7</v>
      </c>
      <c r="E17" s="101">
        <v>0.54449999999999998</v>
      </c>
      <c r="F17" s="101">
        <v>4.282</v>
      </c>
      <c r="G17" s="101">
        <v>1.024</v>
      </c>
      <c r="H17" s="101">
        <v>8.0249999999999986</v>
      </c>
      <c r="I17" s="101">
        <v>1.5390000000000001</v>
      </c>
      <c r="J17" s="101">
        <v>13.157999999999999</v>
      </c>
      <c r="K17" s="101">
        <v>2.1120000000000001</v>
      </c>
      <c r="L17" s="101">
        <v>19.9575</v>
      </c>
      <c r="M17" s="101">
        <v>2.7600000000000002</v>
      </c>
      <c r="N17" s="101">
        <v>28.596</v>
      </c>
      <c r="O17" s="101">
        <v>3.4649999999999999</v>
      </c>
      <c r="P17" s="101">
        <v>39.311999999999998</v>
      </c>
      <c r="Q17" s="101">
        <v>4.3015000000000008</v>
      </c>
      <c r="R17" s="101">
        <v>50.86</v>
      </c>
      <c r="S17" s="101">
        <v>5.2880000000000003</v>
      </c>
      <c r="T17" s="101">
        <v>63.02</v>
      </c>
      <c r="U17" s="101">
        <v>6.44</v>
      </c>
      <c r="V17" s="101">
        <v>79.56</v>
      </c>
      <c r="W17" s="101">
        <v>7.8</v>
      </c>
    </row>
    <row r="21" spans="1:39" x14ac:dyDescent="0.2">
      <c r="A21" s="108" t="s">
        <v>77</v>
      </c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9"/>
      <c r="V21" s="109"/>
      <c r="W21" s="109"/>
      <c r="X21" s="109"/>
      <c r="Y21" s="109"/>
      <c r="Z21" s="109"/>
      <c r="AA21" s="110"/>
      <c r="AB21" s="110"/>
      <c r="AC21" s="110"/>
      <c r="AD21" s="110"/>
      <c r="AE21" s="110"/>
      <c r="AF21" s="110"/>
      <c r="AG21" s="105"/>
      <c r="AH21" s="105"/>
      <c r="AI21" s="105"/>
      <c r="AJ21" s="105"/>
      <c r="AK21" s="105"/>
      <c r="AL21" s="105"/>
      <c r="AM21" s="105"/>
    </row>
    <row r="22" spans="1:39" x14ac:dyDescent="0.2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9"/>
      <c r="V22" s="109"/>
      <c r="W22" s="109"/>
      <c r="X22" s="109"/>
      <c r="Y22" s="109"/>
      <c r="Z22" s="109"/>
      <c r="AA22" s="110"/>
      <c r="AB22" s="110"/>
      <c r="AC22" s="110"/>
      <c r="AD22" s="110"/>
      <c r="AE22" s="110"/>
      <c r="AF22" s="110"/>
      <c r="AG22" s="105"/>
      <c r="AH22" s="105"/>
      <c r="AI22" s="105"/>
      <c r="AJ22" s="105"/>
      <c r="AK22" s="105"/>
      <c r="AL22" s="105"/>
      <c r="AM22" s="105"/>
    </row>
    <row r="23" spans="1:39" x14ac:dyDescent="0.2">
      <c r="A23" s="105">
        <v>10</v>
      </c>
      <c r="B23" s="105"/>
      <c r="C23" s="106">
        <v>20</v>
      </c>
      <c r="D23" s="106"/>
      <c r="E23" s="105">
        <v>30</v>
      </c>
      <c r="F23" s="105"/>
      <c r="G23" s="105">
        <v>40</v>
      </c>
      <c r="H23" s="105"/>
      <c r="I23" s="105">
        <v>50</v>
      </c>
      <c r="J23" s="105"/>
      <c r="K23" s="105">
        <v>60</v>
      </c>
      <c r="L23" s="105"/>
      <c r="M23" s="105">
        <v>70</v>
      </c>
      <c r="N23" s="105"/>
      <c r="O23" s="105">
        <v>80</v>
      </c>
      <c r="P23" s="105"/>
      <c r="Q23" s="105">
        <v>90</v>
      </c>
      <c r="R23" s="105"/>
      <c r="S23" s="105">
        <v>100</v>
      </c>
      <c r="T23" s="105"/>
      <c r="U23" s="105"/>
      <c r="X23" s="105"/>
      <c r="AA23" s="105"/>
      <c r="AD23" s="105"/>
    </row>
    <row r="24" spans="1:39" x14ac:dyDescent="0.2">
      <c r="A24" s="105"/>
      <c r="B24" s="105"/>
      <c r="C24" s="106"/>
      <c r="D24" s="106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X24" s="105"/>
      <c r="AA24" s="105"/>
      <c r="AD24" s="105"/>
    </row>
    <row r="25" spans="1:39" x14ac:dyDescent="0.2">
      <c r="A25" s="105" t="s">
        <v>67</v>
      </c>
      <c r="B25" s="107" t="s">
        <v>68</v>
      </c>
      <c r="C25" s="107" t="s">
        <v>67</v>
      </c>
      <c r="D25" s="105" t="s">
        <v>68</v>
      </c>
      <c r="E25" s="105" t="s">
        <v>67</v>
      </c>
      <c r="F25" s="105" t="s">
        <v>68</v>
      </c>
      <c r="G25" s="105" t="s">
        <v>67</v>
      </c>
      <c r="H25" s="105" t="s">
        <v>68</v>
      </c>
      <c r="I25" s="105" t="s">
        <v>67</v>
      </c>
      <c r="J25" s="105" t="s">
        <v>68</v>
      </c>
      <c r="K25" s="105" t="s">
        <v>67</v>
      </c>
      <c r="L25" s="105" t="s">
        <v>68</v>
      </c>
      <c r="M25" s="105" t="s">
        <v>67</v>
      </c>
      <c r="N25" s="105" t="s">
        <v>68</v>
      </c>
      <c r="O25" s="105" t="s">
        <v>67</v>
      </c>
      <c r="P25" s="105" t="s">
        <v>68</v>
      </c>
      <c r="Q25" s="105" t="s">
        <v>67</v>
      </c>
      <c r="R25" s="105" t="s">
        <v>68</v>
      </c>
      <c r="S25" s="105" t="s">
        <v>67</v>
      </c>
      <c r="T25" s="105" t="s">
        <v>68</v>
      </c>
    </row>
    <row r="26" spans="1:39" x14ac:dyDescent="0.2">
      <c r="A26" s="105"/>
      <c r="B26" s="107"/>
      <c r="C26" s="107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</row>
    <row r="27" spans="1:39" x14ac:dyDescent="0.2">
      <c r="A27" s="111">
        <v>11.6</v>
      </c>
      <c r="B27" s="112">
        <v>0.8</v>
      </c>
      <c r="C27" s="112" t="s">
        <v>69</v>
      </c>
      <c r="D27" s="111">
        <v>304.2</v>
      </c>
      <c r="E27" s="111" t="s">
        <v>70</v>
      </c>
      <c r="F27" s="111">
        <v>959.8</v>
      </c>
      <c r="G27" s="111" t="s">
        <v>71</v>
      </c>
      <c r="H27" s="111" t="s">
        <v>72</v>
      </c>
      <c r="I27" s="111" t="s">
        <v>73</v>
      </c>
      <c r="J27" s="111" t="s">
        <v>74</v>
      </c>
      <c r="K27" s="104" t="s">
        <v>75</v>
      </c>
      <c r="L27" s="104" t="s">
        <v>76</v>
      </c>
      <c r="M27" s="104" t="s">
        <v>78</v>
      </c>
      <c r="N27" s="104" t="s">
        <v>79</v>
      </c>
      <c r="O27" s="104" t="s">
        <v>80</v>
      </c>
      <c r="P27" s="104" t="s">
        <v>70</v>
      </c>
      <c r="Q27" s="104" t="s">
        <v>81</v>
      </c>
      <c r="R27" s="104" t="s">
        <v>82</v>
      </c>
      <c r="S27" s="104" t="s">
        <v>83</v>
      </c>
      <c r="T27" s="104" t="s">
        <v>84</v>
      </c>
    </row>
    <row r="28" spans="1:39" x14ac:dyDescent="0.2">
      <c r="A28" s="111">
        <v>0.4</v>
      </c>
      <c r="B28" s="112">
        <v>1</v>
      </c>
      <c r="C28" s="112">
        <v>0.6</v>
      </c>
      <c r="D28" s="111">
        <v>1</v>
      </c>
      <c r="E28" s="111">
        <v>1</v>
      </c>
      <c r="F28" s="111">
        <v>1</v>
      </c>
      <c r="G28" s="111">
        <v>1.4</v>
      </c>
      <c r="H28" s="111">
        <v>1</v>
      </c>
      <c r="I28" s="111">
        <v>2</v>
      </c>
      <c r="J28" s="111">
        <v>1.1000000000000001</v>
      </c>
      <c r="K28" s="104">
        <v>2.6</v>
      </c>
      <c r="L28" s="104">
        <v>1.1000000000000001</v>
      </c>
      <c r="M28" s="104">
        <v>3.4</v>
      </c>
      <c r="N28" s="104">
        <v>1.2</v>
      </c>
      <c r="O28" s="104">
        <v>4.2</v>
      </c>
      <c r="P28" s="104">
        <v>1.2</v>
      </c>
      <c r="Q28" s="104">
        <v>5.2</v>
      </c>
      <c r="R28" s="104">
        <v>1.3</v>
      </c>
      <c r="S28" s="104">
        <v>6.2</v>
      </c>
      <c r="T28" s="104">
        <v>1.4</v>
      </c>
    </row>
    <row r="29" spans="1:39" x14ac:dyDescent="0.2">
      <c r="A29" s="111">
        <v>0.8</v>
      </c>
      <c r="B29" s="112">
        <v>1.1000000000000001</v>
      </c>
      <c r="C29" s="112">
        <v>2.1</v>
      </c>
      <c r="D29" s="111">
        <v>4.3</v>
      </c>
      <c r="E29" s="111">
        <v>3.8</v>
      </c>
      <c r="F29" s="111">
        <v>10.199999999999999</v>
      </c>
      <c r="G29" s="111">
        <v>6.4</v>
      </c>
      <c r="H29" s="111">
        <v>20</v>
      </c>
      <c r="I29" s="111">
        <v>9.5</v>
      </c>
      <c r="J29" s="111">
        <v>34.799999999999997</v>
      </c>
      <c r="K29" s="104">
        <v>13.8</v>
      </c>
      <c r="L29" s="104">
        <v>54.6</v>
      </c>
      <c r="M29" s="104">
        <v>19.5</v>
      </c>
      <c r="N29" s="104">
        <v>80.099999999999994</v>
      </c>
      <c r="O29" s="104">
        <v>25.6</v>
      </c>
      <c r="P29" s="104">
        <v>103.4</v>
      </c>
      <c r="Q29" s="104">
        <v>34.1</v>
      </c>
      <c r="R29" s="104">
        <v>151.4</v>
      </c>
      <c r="S29" s="104">
        <v>42.7</v>
      </c>
      <c r="T29" s="104">
        <v>204.7</v>
      </c>
    </row>
    <row r="30" spans="1:39" x14ac:dyDescent="0.2">
      <c r="A30" s="111">
        <v>1.3</v>
      </c>
      <c r="B30" s="112">
        <v>0.8</v>
      </c>
      <c r="C30" s="112">
        <v>4.3</v>
      </c>
      <c r="D30" s="111">
        <v>3.5</v>
      </c>
      <c r="E30" s="111">
        <v>7.7</v>
      </c>
      <c r="F30" s="111">
        <v>10</v>
      </c>
      <c r="G30" s="111">
        <v>14.1</v>
      </c>
      <c r="H30" s="111">
        <v>18.600000000000001</v>
      </c>
      <c r="I30" s="111">
        <v>20.6</v>
      </c>
      <c r="J30" s="111">
        <v>32.299999999999997</v>
      </c>
      <c r="K30" s="104">
        <v>28.9</v>
      </c>
      <c r="L30" s="104">
        <v>51</v>
      </c>
      <c r="M30" s="104">
        <v>40.700000000000003</v>
      </c>
      <c r="N30" s="104">
        <v>77.400000000000006</v>
      </c>
      <c r="O30" s="104">
        <v>55.1</v>
      </c>
      <c r="P30" s="104">
        <v>110.3</v>
      </c>
      <c r="Q30" s="104">
        <v>74.900000000000006</v>
      </c>
      <c r="R30" s="104">
        <v>148.19999999999999</v>
      </c>
      <c r="S30" s="104">
        <v>94.4</v>
      </c>
      <c r="T30" s="104">
        <v>200</v>
      </c>
    </row>
    <row r="31" spans="1:39" x14ac:dyDescent="0.2">
      <c r="A31" s="111">
        <v>1.7</v>
      </c>
      <c r="B31" s="112">
        <v>0.5</v>
      </c>
      <c r="C31" s="112">
        <v>4.3</v>
      </c>
      <c r="D31" s="111">
        <v>1</v>
      </c>
      <c r="E31" s="111">
        <v>8</v>
      </c>
      <c r="F31" s="111">
        <v>1.5</v>
      </c>
      <c r="G31" s="111">
        <v>13.2</v>
      </c>
      <c r="H31" s="111">
        <v>2.1</v>
      </c>
      <c r="I31" s="111">
        <v>20</v>
      </c>
      <c r="J31" s="111">
        <v>2.8</v>
      </c>
      <c r="K31" s="104">
        <v>28.6</v>
      </c>
      <c r="L31" s="104">
        <v>3.5</v>
      </c>
      <c r="M31" s="104">
        <v>39.299999999999997</v>
      </c>
      <c r="N31" s="104">
        <v>4.3</v>
      </c>
      <c r="O31" s="104">
        <v>50.9</v>
      </c>
      <c r="P31" s="104">
        <v>5.3</v>
      </c>
      <c r="Q31" s="104">
        <v>63</v>
      </c>
      <c r="R31" s="104">
        <v>6.4</v>
      </c>
      <c r="S31" s="104">
        <v>79.599999999999994</v>
      </c>
      <c r="T31" s="104">
        <v>7.8</v>
      </c>
    </row>
    <row r="32" spans="1:39" x14ac:dyDescent="0.2">
      <c r="A32" s="111"/>
      <c r="B32" s="112"/>
      <c r="C32" s="112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</row>
  </sheetData>
  <mergeCells count="82">
    <mergeCell ref="C23:D24"/>
    <mergeCell ref="T25:T26"/>
    <mergeCell ref="O25:O26"/>
    <mergeCell ref="P25:P26"/>
    <mergeCell ref="Q25:Q26"/>
    <mergeCell ref="R25:R26"/>
    <mergeCell ref="S25:S26"/>
    <mergeCell ref="S23:T24"/>
    <mergeCell ref="AD23:AD24"/>
    <mergeCell ref="A25:A26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  <mergeCell ref="N25:N26"/>
    <mergeCell ref="U23:U24"/>
    <mergeCell ref="O23:P24"/>
    <mergeCell ref="X23:X24"/>
    <mergeCell ref="Q23:R24"/>
    <mergeCell ref="AA23:AA24"/>
    <mergeCell ref="AJ21:AJ22"/>
    <mergeCell ref="AK21:AK22"/>
    <mergeCell ref="AL21:AL22"/>
    <mergeCell ref="AM21:AM22"/>
    <mergeCell ref="A23:B24"/>
    <mergeCell ref="E23:F24"/>
    <mergeCell ref="G23:H24"/>
    <mergeCell ref="I23:J24"/>
    <mergeCell ref="K23:L24"/>
    <mergeCell ref="AE21:AE22"/>
    <mergeCell ref="AF21:AF22"/>
    <mergeCell ref="AG21:AG22"/>
    <mergeCell ref="AH21:AH22"/>
    <mergeCell ref="AI21:AI22"/>
    <mergeCell ref="Z21:Z22"/>
    <mergeCell ref="AA21:AA22"/>
    <mergeCell ref="AB21:AB22"/>
    <mergeCell ref="AC21:AC22"/>
    <mergeCell ref="AD21:AD22"/>
    <mergeCell ref="U21:U22"/>
    <mergeCell ref="V21:V22"/>
    <mergeCell ref="W21:W22"/>
    <mergeCell ref="X21:X22"/>
    <mergeCell ref="Y21:Y22"/>
    <mergeCell ref="A21:T22"/>
    <mergeCell ref="M23:N24"/>
    <mergeCell ref="D10:W10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V11:W11"/>
    <mergeCell ref="A1:A3"/>
    <mergeCell ref="B1:B3"/>
    <mergeCell ref="C1:C3"/>
    <mergeCell ref="A10:A12"/>
    <mergeCell ref="B10:B12"/>
    <mergeCell ref="C10:C12"/>
    <mergeCell ref="T2:U2"/>
    <mergeCell ref="V2:W2"/>
    <mergeCell ref="D1:W1"/>
    <mergeCell ref="D2:E2"/>
    <mergeCell ref="F2:G2"/>
    <mergeCell ref="H2:I2"/>
    <mergeCell ref="J2:K2"/>
    <mergeCell ref="L2:M2"/>
    <mergeCell ref="N2:O2"/>
    <mergeCell ref="P2:Q2"/>
    <mergeCell ref="R2:S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Taint+Klee+Bench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2023-02-20T14:51:56Z</dcterms:modified>
</cp:coreProperties>
</file>