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631\Desktop\宏观经济学图库\"/>
    </mc:Choice>
  </mc:AlternateContent>
  <xr:revisionPtr revIDLastSave="0" documentId="13_ncr:1_{3CBF1F8D-0DB7-4353-AB0A-DEA9F17FADC6}" xr6:coauthVersionLast="44" xr6:coauthVersionMax="44" xr10:uidLastSave="{00000000-0000-0000-0000-000000000000}"/>
  <bookViews>
    <workbookView xWindow="-98" yWindow="-98" windowWidth="22695" windowHeight="14595" xr2:uid="{56CFB2EB-B062-47A2-AFC1-CAB4D2246954}"/>
  </bookViews>
  <sheets>
    <sheet name="索洛模型" sheetId="1" r:id="rId1"/>
    <sheet name="劳动力" sheetId="2" r:id="rId2"/>
    <sheet name="资本存量" sheetId="3" r:id="rId3"/>
    <sheet name="GDP" sheetId="4" r:id="rId4"/>
  </sheets>
  <definedNames>
    <definedName name="_xlnm._FilterDatabase" localSheetId="1" hidden="1">劳动力!$A$1:$C$1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6" i="1" s="1"/>
  <c r="D8" i="2"/>
  <c r="D9" i="2"/>
  <c r="D10" i="2"/>
  <c r="D11" i="2"/>
  <c r="D10" i="1" s="1"/>
  <c r="D12" i="2"/>
  <c r="D13" i="2"/>
  <c r="D14" i="2"/>
  <c r="D15" i="2"/>
  <c r="D14" i="1" s="1"/>
  <c r="D16" i="2"/>
  <c r="D17" i="2"/>
  <c r="D18" i="2"/>
  <c r="D19" i="2"/>
  <c r="D18" i="1" s="1"/>
  <c r="D20" i="2"/>
  <c r="D21" i="2"/>
  <c r="D22" i="2"/>
  <c r="D23" i="2"/>
  <c r="D22" i="1" s="1"/>
  <c r="D24" i="2"/>
  <c r="D25" i="2"/>
  <c r="D26" i="2"/>
  <c r="D27" i="2"/>
  <c r="D26" i="1" s="1"/>
  <c r="D28" i="2"/>
  <c r="D29" i="2"/>
  <c r="D30" i="2"/>
  <c r="D31" i="2"/>
  <c r="D30" i="1" s="1"/>
  <c r="D32" i="2"/>
  <c r="D33" i="2"/>
  <c r="D34" i="2"/>
  <c r="D35" i="2"/>
  <c r="D34" i="1" s="1"/>
  <c r="D36" i="2"/>
  <c r="D37" i="2"/>
  <c r="D38" i="2"/>
  <c r="D39" i="2"/>
  <c r="D38" i="1" s="1"/>
  <c r="D40" i="2"/>
  <c r="D41" i="2"/>
  <c r="D42" i="2"/>
  <c r="D43" i="2"/>
  <c r="D42" i="1" s="1"/>
  <c r="D44" i="2"/>
  <c r="D45" i="2"/>
  <c r="D46" i="2"/>
  <c r="D47" i="2"/>
  <c r="D46" i="1" s="1"/>
  <c r="D48" i="2"/>
  <c r="D49" i="2"/>
  <c r="D50" i="2"/>
  <c r="D51" i="2"/>
  <c r="D50" i="1" s="1"/>
  <c r="D52" i="2"/>
  <c r="D53" i="2"/>
  <c r="D54" i="2"/>
  <c r="D55" i="2"/>
  <c r="D56" i="2"/>
  <c r="D3" i="2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3" i="3"/>
  <c r="D2" i="1"/>
  <c r="D3" i="1"/>
  <c r="D4" i="1"/>
  <c r="D5" i="1"/>
  <c r="D7" i="1"/>
  <c r="D8" i="1"/>
  <c r="D9" i="1"/>
  <c r="D11" i="1"/>
  <c r="D12" i="1"/>
  <c r="D13" i="1"/>
  <c r="D15" i="1"/>
  <c r="D16" i="1"/>
  <c r="D17" i="1"/>
  <c r="D19" i="1"/>
  <c r="D20" i="1"/>
  <c r="D21" i="1"/>
  <c r="D23" i="1"/>
  <c r="D24" i="1"/>
  <c r="D25" i="1"/>
  <c r="D27" i="1"/>
  <c r="D28" i="1"/>
  <c r="D29" i="1"/>
  <c r="D31" i="1"/>
  <c r="D32" i="1"/>
  <c r="D33" i="1"/>
  <c r="D35" i="1"/>
  <c r="D36" i="1"/>
  <c r="D37" i="1"/>
  <c r="D39" i="1"/>
  <c r="D40" i="1"/>
  <c r="D41" i="1"/>
  <c r="D43" i="1"/>
  <c r="D44" i="1"/>
  <c r="D45" i="1"/>
  <c r="D47" i="1"/>
  <c r="D48" i="1"/>
  <c r="D49" i="1"/>
  <c r="D51" i="1"/>
  <c r="D52" i="1"/>
  <c r="D53" i="1"/>
  <c r="C2" i="1"/>
  <c r="C3" i="1"/>
  <c r="E3" i="1" s="1"/>
  <c r="C4" i="1"/>
  <c r="C5" i="1"/>
  <c r="C6" i="1"/>
  <c r="C7" i="1"/>
  <c r="C8" i="1"/>
  <c r="C9" i="1"/>
  <c r="E9" i="1" s="1"/>
  <c r="C10" i="1"/>
  <c r="C11" i="1"/>
  <c r="C12" i="1"/>
  <c r="C13" i="1"/>
  <c r="C14" i="1"/>
  <c r="C15" i="1"/>
  <c r="C16" i="1"/>
  <c r="C17" i="1"/>
  <c r="C18" i="1"/>
  <c r="C19" i="1"/>
  <c r="E19" i="1" s="1"/>
  <c r="C20" i="1"/>
  <c r="E20" i="1" s="1"/>
  <c r="C21" i="1"/>
  <c r="E21" i="1" s="1"/>
  <c r="C22" i="1"/>
  <c r="C23" i="1"/>
  <c r="C24" i="1"/>
  <c r="C25" i="1"/>
  <c r="E25" i="1" s="1"/>
  <c r="C26" i="1"/>
  <c r="C27" i="1"/>
  <c r="C28" i="1"/>
  <c r="C29" i="1"/>
  <c r="C30" i="1"/>
  <c r="C31" i="1"/>
  <c r="C32" i="1"/>
  <c r="C33" i="1"/>
  <c r="C34" i="1"/>
  <c r="C35" i="1"/>
  <c r="E35" i="1" s="1"/>
  <c r="C36" i="1"/>
  <c r="E36" i="1" s="1"/>
  <c r="C37" i="1"/>
  <c r="E37" i="1" s="1"/>
  <c r="C38" i="1"/>
  <c r="C39" i="1"/>
  <c r="C40" i="1"/>
  <c r="C41" i="1"/>
  <c r="E41" i="1" s="1"/>
  <c r="C42" i="1"/>
  <c r="C43" i="1"/>
  <c r="C44" i="1"/>
  <c r="C45" i="1"/>
  <c r="C46" i="1"/>
  <c r="C47" i="1"/>
  <c r="C48" i="1"/>
  <c r="C49" i="1"/>
  <c r="C50" i="1"/>
  <c r="C51" i="1"/>
  <c r="E51" i="1" s="1"/>
  <c r="C52" i="1"/>
  <c r="E52" i="1" s="1"/>
  <c r="C53" i="1"/>
  <c r="E53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E50" i="1" l="1"/>
  <c r="E42" i="1"/>
  <c r="E34" i="1"/>
  <c r="E26" i="1"/>
  <c r="E22" i="1"/>
  <c r="E14" i="1"/>
  <c r="E6" i="1"/>
  <c r="E30" i="1"/>
  <c r="E18" i="1"/>
  <c r="E10" i="1"/>
  <c r="E45" i="1"/>
  <c r="E29" i="1"/>
  <c r="E13" i="1"/>
  <c r="E40" i="1"/>
  <c r="E24" i="1"/>
  <c r="E8" i="1"/>
  <c r="E39" i="1"/>
  <c r="E23" i="1"/>
  <c r="E7" i="1"/>
  <c r="E49" i="1"/>
  <c r="E33" i="1"/>
  <c r="E17" i="1"/>
  <c r="E44" i="1"/>
  <c r="E12" i="1"/>
  <c r="O6" i="1"/>
  <c r="O17" i="1" s="1"/>
  <c r="E28" i="1"/>
  <c r="P6" i="1"/>
  <c r="E4" i="1"/>
  <c r="Q5" i="1"/>
  <c r="O5" i="1"/>
  <c r="O16" i="1" s="1"/>
  <c r="P5" i="1"/>
  <c r="Q8" i="1"/>
  <c r="Q7" i="1"/>
  <c r="E5" i="1"/>
  <c r="O8" i="1"/>
  <c r="O19" i="1" s="1"/>
  <c r="O7" i="1"/>
  <c r="O18" i="1" s="1"/>
  <c r="S18" i="1" s="1"/>
  <c r="O4" i="1"/>
  <c r="O15" i="1" s="1"/>
  <c r="E46" i="1"/>
  <c r="P8" i="1"/>
  <c r="E38" i="1"/>
  <c r="P7" i="1"/>
  <c r="E2" i="1"/>
  <c r="P4" i="1"/>
  <c r="Q6" i="1"/>
  <c r="Q4" i="1"/>
  <c r="E16" i="1"/>
  <c r="E47" i="1"/>
  <c r="E43" i="1"/>
  <c r="E31" i="1"/>
  <c r="E27" i="1"/>
  <c r="E15" i="1"/>
  <c r="E11" i="1"/>
  <c r="E48" i="1"/>
  <c r="E32" i="1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E3" i="3"/>
  <c r="F3" i="3" s="1"/>
  <c r="D3" i="3"/>
  <c r="E2" i="3"/>
  <c r="F2" i="3" s="1"/>
  <c r="S16" i="1" l="1"/>
  <c r="O27" i="1"/>
  <c r="S19" i="1"/>
  <c r="O26" i="1"/>
  <c r="Q19" i="1" s="1"/>
  <c r="S17" i="1"/>
  <c r="O28" i="1"/>
  <c r="I3" i="3"/>
  <c r="H2" i="3"/>
  <c r="E4" i="3"/>
  <c r="F32" i="1" l="1"/>
  <c r="G52" i="1"/>
  <c r="G19" i="1"/>
  <c r="F47" i="1"/>
  <c r="F15" i="1"/>
  <c r="G35" i="1"/>
  <c r="P15" i="1"/>
  <c r="F34" i="1"/>
  <c r="G2" i="1"/>
  <c r="G21" i="1"/>
  <c r="F53" i="1"/>
  <c r="F21" i="1"/>
  <c r="H21" i="1" s="1"/>
  <c r="G41" i="1"/>
  <c r="G8" i="1"/>
  <c r="F44" i="1"/>
  <c r="F12" i="1"/>
  <c r="G32" i="1"/>
  <c r="P17" i="1"/>
  <c r="F27" i="1"/>
  <c r="G47" i="1"/>
  <c r="G14" i="1"/>
  <c r="F46" i="1"/>
  <c r="F14" i="1"/>
  <c r="G34" i="1"/>
  <c r="P19" i="1"/>
  <c r="F33" i="1"/>
  <c r="G53" i="1"/>
  <c r="G20" i="1"/>
  <c r="F28" i="1"/>
  <c r="G48" i="1"/>
  <c r="G15" i="1"/>
  <c r="F43" i="1"/>
  <c r="H43" i="1" s="1"/>
  <c r="F11" i="1"/>
  <c r="G31" i="1"/>
  <c r="P16" i="1"/>
  <c r="F30" i="1"/>
  <c r="G50" i="1"/>
  <c r="G17" i="1"/>
  <c r="F49" i="1"/>
  <c r="F17" i="1"/>
  <c r="H17" i="1" s="1"/>
  <c r="G37" i="1"/>
  <c r="G4" i="1"/>
  <c r="F48" i="1"/>
  <c r="H48" i="1" s="1"/>
  <c r="F16" i="1"/>
  <c r="G36" i="1"/>
  <c r="G3" i="1"/>
  <c r="F31" i="1"/>
  <c r="H31" i="1" s="1"/>
  <c r="G51" i="1"/>
  <c r="G18" i="1"/>
  <c r="F50" i="1"/>
  <c r="H50" i="1" s="1"/>
  <c r="F18" i="1"/>
  <c r="G38" i="1"/>
  <c r="G5" i="1"/>
  <c r="F37" i="1"/>
  <c r="H37" i="1" s="1"/>
  <c r="F5" i="1"/>
  <c r="G24" i="1"/>
  <c r="T16" i="1"/>
  <c r="R19" i="1"/>
  <c r="F40" i="1"/>
  <c r="F24" i="1"/>
  <c r="F8" i="1"/>
  <c r="H8" i="1" s="1"/>
  <c r="G44" i="1"/>
  <c r="G28" i="1"/>
  <c r="H28" i="1" s="1"/>
  <c r="G11" i="1"/>
  <c r="Q18" i="1"/>
  <c r="U18" i="1" s="1"/>
  <c r="F39" i="1"/>
  <c r="F23" i="1"/>
  <c r="H23" i="1" s="1"/>
  <c r="F7" i="1"/>
  <c r="G43" i="1"/>
  <c r="G26" i="1"/>
  <c r="G10" i="1"/>
  <c r="Q17" i="1"/>
  <c r="F42" i="1"/>
  <c r="F26" i="1"/>
  <c r="H26" i="1" s="1"/>
  <c r="F10" i="1"/>
  <c r="H10" i="1" s="1"/>
  <c r="G46" i="1"/>
  <c r="G30" i="1"/>
  <c r="G13" i="1"/>
  <c r="Q15" i="1"/>
  <c r="R15" i="1" s="1"/>
  <c r="F45" i="1"/>
  <c r="F29" i="1"/>
  <c r="F13" i="1"/>
  <c r="G49" i="1"/>
  <c r="H49" i="1" s="1"/>
  <c r="G33" i="1"/>
  <c r="G16" i="1"/>
  <c r="P18" i="1"/>
  <c r="F52" i="1"/>
  <c r="H52" i="1" s="1"/>
  <c r="F36" i="1"/>
  <c r="H36" i="1" s="1"/>
  <c r="F20" i="1"/>
  <c r="F4" i="1"/>
  <c r="H4" i="1" s="1"/>
  <c r="G40" i="1"/>
  <c r="G23" i="1"/>
  <c r="G7" i="1"/>
  <c r="F51" i="1"/>
  <c r="F35" i="1"/>
  <c r="H35" i="1" s="1"/>
  <c r="F19" i="1"/>
  <c r="H19" i="1" s="1"/>
  <c r="F3" i="1"/>
  <c r="H3" i="1" s="1"/>
  <c r="G39" i="1"/>
  <c r="G22" i="1"/>
  <c r="G6" i="1"/>
  <c r="F2" i="1"/>
  <c r="H2" i="1" s="1"/>
  <c r="F38" i="1"/>
  <c r="F22" i="1"/>
  <c r="H22" i="1" s="1"/>
  <c r="F6" i="1"/>
  <c r="G42" i="1"/>
  <c r="G25" i="1"/>
  <c r="G9" i="1"/>
  <c r="Q16" i="1"/>
  <c r="R16" i="1" s="1"/>
  <c r="F41" i="1"/>
  <c r="H41" i="1" s="1"/>
  <c r="F25" i="1"/>
  <c r="F9" i="1"/>
  <c r="H9" i="1" s="1"/>
  <c r="G45" i="1"/>
  <c r="G29" i="1"/>
  <c r="G12" i="1"/>
  <c r="H15" i="1"/>
  <c r="H18" i="1"/>
  <c r="H5" i="1"/>
  <c r="H44" i="1"/>
  <c r="H11" i="1"/>
  <c r="H46" i="1"/>
  <c r="H30" i="1"/>
  <c r="H14" i="1"/>
  <c r="H33" i="1"/>
  <c r="H7" i="1"/>
  <c r="H42" i="1"/>
  <c r="H13" i="1"/>
  <c r="H6" i="1"/>
  <c r="H25" i="1"/>
  <c r="R17" i="1"/>
  <c r="F4" i="3"/>
  <c r="E5" i="3"/>
  <c r="I4" i="3"/>
  <c r="H34" i="1" l="1"/>
  <c r="H12" i="1"/>
  <c r="H38" i="1"/>
  <c r="H51" i="1"/>
  <c r="H53" i="1"/>
  <c r="H47" i="1"/>
  <c r="H20" i="1"/>
  <c r="H16" i="1"/>
  <c r="T17" i="1"/>
  <c r="G27" i="1"/>
  <c r="H27" i="1" s="1"/>
  <c r="H24" i="1"/>
  <c r="H32" i="1"/>
  <c r="T18" i="1"/>
  <c r="R18" i="1"/>
  <c r="V18" i="1" s="1"/>
  <c r="H39" i="1"/>
  <c r="T19" i="1"/>
  <c r="H29" i="1"/>
  <c r="V19" i="1"/>
  <c r="H40" i="1"/>
  <c r="V16" i="1"/>
  <c r="V17" i="1"/>
  <c r="U16" i="1"/>
  <c r="H45" i="1"/>
  <c r="U17" i="1"/>
  <c r="U19" i="1"/>
  <c r="F5" i="3"/>
  <c r="I5" i="3" s="1"/>
  <c r="E6" i="3"/>
  <c r="I6" i="3" l="1"/>
  <c r="E7" i="3"/>
  <c r="F6" i="3"/>
  <c r="I7" i="3" l="1"/>
  <c r="E8" i="3"/>
  <c r="F7" i="3"/>
  <c r="F8" i="3" l="1"/>
  <c r="I8" i="3" s="1"/>
  <c r="E9" i="3"/>
  <c r="I9" i="3" l="1"/>
  <c r="E10" i="3"/>
  <c r="F9" i="3"/>
  <c r="E11" i="3" l="1"/>
  <c r="F10" i="3"/>
  <c r="I10" i="3" s="1"/>
  <c r="F11" i="3" l="1"/>
  <c r="I11" i="3" s="1"/>
  <c r="E12" i="3"/>
  <c r="I12" i="3" l="1"/>
  <c r="E13" i="3"/>
  <c r="F12" i="3"/>
  <c r="F13" i="3" l="1"/>
  <c r="E14" i="3"/>
  <c r="I13" i="3"/>
  <c r="E15" i="3" l="1"/>
  <c r="F14" i="3"/>
  <c r="I14" i="3" s="1"/>
  <c r="E16" i="3" l="1"/>
  <c r="F15" i="3"/>
  <c r="I15" i="3" s="1"/>
  <c r="F16" i="3" l="1"/>
  <c r="I16" i="3" s="1"/>
  <c r="E17" i="3"/>
  <c r="E18" i="3" l="1"/>
  <c r="F17" i="3"/>
  <c r="I17" i="3" s="1"/>
  <c r="F18" i="3" l="1"/>
  <c r="I18" i="3" s="1"/>
  <c r="E19" i="3"/>
  <c r="E20" i="3" l="1"/>
  <c r="F19" i="3"/>
  <c r="I19" i="3" s="1"/>
  <c r="F20" i="3" l="1"/>
  <c r="I20" i="3" s="1"/>
  <c r="E21" i="3"/>
  <c r="E22" i="3" l="1"/>
  <c r="F21" i="3"/>
  <c r="I21" i="3" s="1"/>
  <c r="F22" i="3" l="1"/>
  <c r="I22" i="3" s="1"/>
  <c r="E23" i="3"/>
  <c r="E24" i="3" l="1"/>
  <c r="F23" i="3"/>
  <c r="I23" i="3" s="1"/>
  <c r="E25" i="3" l="1"/>
  <c r="F24" i="3"/>
  <c r="I24" i="3" s="1"/>
  <c r="F25" i="3" l="1"/>
  <c r="I25" i="3" s="1"/>
  <c r="E26" i="3"/>
  <c r="F26" i="3" l="1"/>
  <c r="I26" i="3" s="1"/>
  <c r="E27" i="3"/>
  <c r="E28" i="3" l="1"/>
  <c r="F27" i="3"/>
  <c r="I27" i="3" s="1"/>
  <c r="E29" i="3" l="1"/>
  <c r="F28" i="3"/>
  <c r="I28" i="3" s="1"/>
  <c r="F29" i="3" l="1"/>
  <c r="I29" i="3" s="1"/>
  <c r="E30" i="3"/>
  <c r="E31" i="3" l="1"/>
  <c r="F30" i="3"/>
  <c r="I30" i="3" s="1"/>
  <c r="E32" i="3" l="1"/>
  <c r="F31" i="3"/>
  <c r="I31" i="3" s="1"/>
  <c r="F32" i="3" l="1"/>
  <c r="I32" i="3" s="1"/>
  <c r="E33" i="3"/>
  <c r="E34" i="3" l="1"/>
  <c r="F33" i="3"/>
  <c r="I33" i="3" s="1"/>
  <c r="F34" i="3" l="1"/>
  <c r="I34" i="3" s="1"/>
  <c r="E35" i="3"/>
  <c r="E36" i="3" l="1"/>
  <c r="F35" i="3"/>
  <c r="I35" i="3" s="1"/>
  <c r="I36" i="3" l="1"/>
  <c r="F36" i="3"/>
  <c r="E37" i="3"/>
  <c r="E38" i="3" l="1"/>
  <c r="F37" i="3"/>
  <c r="I37" i="3"/>
  <c r="E39" i="3" l="1"/>
  <c r="F38" i="3"/>
  <c r="I38" i="3" s="1"/>
  <c r="E40" i="3" l="1"/>
  <c r="F39" i="3"/>
  <c r="I39" i="3" s="1"/>
  <c r="E41" i="3" l="1"/>
  <c r="F40" i="3"/>
  <c r="I40" i="3" s="1"/>
  <c r="F41" i="3" l="1"/>
  <c r="I41" i="3" s="1"/>
  <c r="E42" i="3"/>
  <c r="F42" i="3" l="1"/>
  <c r="I42" i="3" s="1"/>
  <c r="E43" i="3"/>
  <c r="E44" i="3" l="1"/>
  <c r="F43" i="3"/>
  <c r="I43" i="3" s="1"/>
  <c r="E45" i="3" l="1"/>
  <c r="F44" i="3"/>
  <c r="I44" i="3" s="1"/>
  <c r="F45" i="3" l="1"/>
  <c r="I45" i="3" s="1"/>
  <c r="E46" i="3"/>
  <c r="F46" i="3" l="1"/>
  <c r="I46" i="3" s="1"/>
  <c r="E47" i="3"/>
  <c r="E48" i="3" l="1"/>
  <c r="F47" i="3"/>
  <c r="I47" i="3" s="1"/>
  <c r="E49" i="3" l="1"/>
  <c r="F48" i="3"/>
  <c r="I48" i="3" s="1"/>
  <c r="F49" i="3" l="1"/>
  <c r="I49" i="3" s="1"/>
  <c r="E50" i="3"/>
  <c r="F50" i="3" l="1"/>
  <c r="I50" i="3" s="1"/>
  <c r="E51" i="3"/>
  <c r="E52" i="3" l="1"/>
  <c r="F51" i="3"/>
  <c r="I51" i="3" s="1"/>
  <c r="E53" i="3" l="1"/>
  <c r="F52" i="3"/>
  <c r="I52" i="3" s="1"/>
  <c r="F53" i="3" l="1"/>
  <c r="I53" i="3" s="1"/>
  <c r="E54" i="3"/>
  <c r="F54" i="3" l="1"/>
  <c r="I54" i="3" s="1"/>
  <c r="E55" i="3"/>
  <c r="E56" i="3" l="1"/>
  <c r="F55" i="3"/>
  <c r="I55" i="3" s="1"/>
  <c r="E57" i="3" l="1"/>
  <c r="F56" i="3"/>
  <c r="I56" i="3" s="1"/>
  <c r="F57" i="3" l="1"/>
  <c r="I57" i="3" s="1"/>
  <c r="E58" i="3"/>
  <c r="F58" i="3" l="1"/>
  <c r="I58" i="3" s="1"/>
  <c r="E59" i="3"/>
  <c r="E60" i="3" l="1"/>
  <c r="F59" i="3"/>
  <c r="I59" i="3" s="1"/>
  <c r="E61" i="3" l="1"/>
  <c r="F60" i="3"/>
  <c r="I60" i="3" s="1"/>
  <c r="F61" i="3" l="1"/>
  <c r="I61" i="3" s="1"/>
  <c r="E62" i="3"/>
  <c r="F62" i="3" l="1"/>
  <c r="I62" i="3" s="1"/>
  <c r="E63" i="3"/>
  <c r="E64" i="3" l="1"/>
  <c r="F63" i="3"/>
  <c r="I63" i="3" s="1"/>
  <c r="E65" i="3" l="1"/>
  <c r="F64" i="3"/>
  <c r="I64" i="3" s="1"/>
  <c r="F65" i="3" l="1"/>
  <c r="I65" i="3" s="1"/>
  <c r="I66" i="3" s="1"/>
  <c r="E66" i="3"/>
  <c r="F66" i="3" s="1"/>
</calcChain>
</file>

<file path=xl/sharedStrings.xml><?xml version="1.0" encoding="utf-8"?>
<sst xmlns="http://schemas.openxmlformats.org/spreadsheetml/2006/main" count="48" uniqueCount="35">
  <si>
    <t>年份</t>
    <phoneticPr fontId="1" type="noConversion"/>
  </si>
  <si>
    <t>就业人员</t>
    <phoneticPr fontId="2" type="noConversion"/>
  </si>
  <si>
    <t>城镇就业人员</t>
    <phoneticPr fontId="2" type="noConversion"/>
  </si>
  <si>
    <t>劳动力增长</t>
    <phoneticPr fontId="1" type="noConversion"/>
  </si>
  <si>
    <t>数据来源：《中国国内生产
总值核算历史资料:1952～ 1995》及国家统计局</t>
    <phoneticPr fontId="2" type="noConversion"/>
  </si>
  <si>
    <t>（名义）固定资本形成总额(亿元)</t>
    <phoneticPr fontId="2" type="noConversion"/>
  </si>
  <si>
    <t>固定资本形成总额指数</t>
    <phoneticPr fontId="2" type="noConversion"/>
  </si>
  <si>
    <t>投资隐含平减指数（上年=1）</t>
    <phoneticPr fontId="2" type="noConversion"/>
  </si>
  <si>
    <t>投资隐含平减指数（1952=1）</t>
    <phoneticPr fontId="2" type="noConversion"/>
  </si>
  <si>
    <t>实际固定资本形成总额（亿元）</t>
    <phoneticPr fontId="2" type="noConversion"/>
  </si>
  <si>
    <t>增长率g</t>
    <phoneticPr fontId="2" type="noConversion"/>
  </si>
  <si>
    <t>基期资本存量K0（亿元）</t>
    <phoneticPr fontId="2" type="noConversion"/>
  </si>
  <si>
    <t>历年资本存量</t>
    <phoneticPr fontId="2" type="noConversion"/>
  </si>
  <si>
    <t>GDP增长率</t>
    <phoneticPr fontId="1" type="noConversion"/>
  </si>
  <si>
    <t>GDP增速</t>
    <phoneticPr fontId="1" type="noConversion"/>
  </si>
  <si>
    <t>资本增长率</t>
    <phoneticPr fontId="1" type="noConversion"/>
  </si>
  <si>
    <t>资本增长</t>
    <phoneticPr fontId="1" type="noConversion"/>
  </si>
  <si>
    <t>gk-gl</t>
    <phoneticPr fontId="1" type="noConversion"/>
  </si>
  <si>
    <t>slope</t>
    <phoneticPr fontId="1" type="noConversion"/>
  </si>
  <si>
    <t>1965-1977</t>
    <phoneticPr fontId="1" type="noConversion"/>
  </si>
  <si>
    <t>1978-1990</t>
    <phoneticPr fontId="1" type="noConversion"/>
  </si>
  <si>
    <t>1991-2000</t>
    <phoneticPr fontId="1" type="noConversion"/>
  </si>
  <si>
    <t>2001-2008</t>
    <phoneticPr fontId="1" type="noConversion"/>
  </si>
  <si>
    <t>2009-2016</t>
    <phoneticPr fontId="1" type="noConversion"/>
  </si>
  <si>
    <t>gdp增速</t>
    <phoneticPr fontId="1" type="noConversion"/>
  </si>
  <si>
    <t>资本贡献</t>
    <phoneticPr fontId="1" type="noConversion"/>
  </si>
  <si>
    <t>劳动力贡献</t>
    <phoneticPr fontId="1" type="noConversion"/>
  </si>
  <si>
    <t>技术贡献</t>
    <phoneticPr fontId="1" type="noConversion"/>
  </si>
  <si>
    <t>全局版</t>
    <phoneticPr fontId="1" type="noConversion"/>
  </si>
  <si>
    <t>intercept</t>
    <phoneticPr fontId="1" type="noConversion"/>
  </si>
  <si>
    <t>RSQ</t>
    <phoneticPr fontId="1" type="noConversion"/>
  </si>
  <si>
    <t>gdp增速变化</t>
    <phoneticPr fontId="1" type="noConversion"/>
  </si>
  <si>
    <t>资本贡献变化</t>
    <phoneticPr fontId="1" type="noConversion"/>
  </si>
  <si>
    <t>劳动力贡献变化</t>
    <phoneticPr fontId="1" type="noConversion"/>
  </si>
  <si>
    <t>技术贡献变化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</si>
</sst>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);[Red]\(0.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/>
    <xf numFmtId="0" fontId="3" fillId="2" borderId="1" xfId="0" applyFont="1" applyFill="1" applyBorder="1" applyAlignment="1">
      <alignment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/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2" borderId="2" xfId="0" applyFill="1" applyBorder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0" fillId="0" borderId="7" xfId="0" applyNumberFormat="1" applyBorder="1">
      <alignment vertical="center"/>
    </xf>
    <xf numFmtId="0" fontId="0" fillId="0" borderId="8" xfId="0" applyBorder="1">
      <alignment vertical="center"/>
    </xf>
    <xf numFmtId="177" fontId="0" fillId="0" borderId="9" xfId="0" applyNumberFormat="1" applyBorder="1">
      <alignment vertical="center"/>
    </xf>
    <xf numFmtId="177" fontId="0" fillId="0" borderId="1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5" xfId="0" applyNumberFormat="1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177" fontId="0" fillId="0" borderId="0" xfId="0" applyNumberFormat="1">
      <alignment vertical="center"/>
    </xf>
    <xf numFmtId="0" fontId="0" fillId="0" borderId="3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GDP</a:t>
            </a:r>
            <a:r>
              <a:rPr lang="zh-CN" altLang="en-US"/>
              <a:t>增速贡献图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索洛模型!$F$1</c:f>
              <c:strCache>
                <c:ptCount val="1"/>
                <c:pt idx="0">
                  <c:v>资本贡献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索洛模型!$A$2:$A$53</c:f>
              <c:numCache>
                <c:formatCode>General</c:formatCode>
                <c:ptCount val="52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</c:numCache>
            </c:numRef>
          </c:cat>
          <c:val>
            <c:numRef>
              <c:f>索洛模型!$F$2:$F$53</c:f>
              <c:numCache>
                <c:formatCode>General</c:formatCode>
                <c:ptCount val="52"/>
                <c:pt idx="0">
                  <c:v>2.8475683640788603</c:v>
                </c:pt>
                <c:pt idx="1">
                  <c:v>3.6118416234491879</c:v>
                </c:pt>
                <c:pt idx="2">
                  <c:v>1.4344791383939592</c:v>
                </c:pt>
                <c:pt idx="3">
                  <c:v>1.008905257092225</c:v>
                </c:pt>
                <c:pt idx="4">
                  <c:v>2.9049134596930735</c:v>
                </c:pt>
                <c:pt idx="5">
                  <c:v>4.7284486459396531</c:v>
                </c:pt>
                <c:pt idx="6">
                  <c:v>4.5195646166710208</c:v>
                </c:pt>
                <c:pt idx="7">
                  <c:v>3.7658152445234769</c:v>
                </c:pt>
                <c:pt idx="8">
                  <c:v>3.5612775075505447</c:v>
                </c:pt>
                <c:pt idx="9">
                  <c:v>3.8130911676392976</c:v>
                </c:pt>
                <c:pt idx="10">
                  <c:v>4.3153452045628562</c:v>
                </c:pt>
                <c:pt idx="11">
                  <c:v>3.2788482579863758</c:v>
                </c:pt>
                <c:pt idx="12">
                  <c:v>2.9658867893279992</c:v>
                </c:pt>
                <c:pt idx="13">
                  <c:v>3.6315685644060336</c:v>
                </c:pt>
                <c:pt idx="14">
                  <c:v>3.3225536264793334</c:v>
                </c:pt>
                <c:pt idx="15">
                  <c:v>3.5184039628653228</c:v>
                </c:pt>
                <c:pt idx="16">
                  <c:v>2.3062217479761973</c:v>
                </c:pt>
                <c:pt idx="17">
                  <c:v>2.9817853991844134</c:v>
                </c:pt>
                <c:pt idx="18">
                  <c:v>3.2699401020559771</c:v>
                </c:pt>
                <c:pt idx="19">
                  <c:v>4.0667842225141548</c:v>
                </c:pt>
                <c:pt idx="20">
                  <c:v>4.5022884734420732</c:v>
                </c:pt>
                <c:pt idx="21">
                  <c:v>4.414506191766403</c:v>
                </c:pt>
                <c:pt idx="22">
                  <c:v>4.7084559136592059</c:v>
                </c:pt>
                <c:pt idx="23">
                  <c:v>4.4715485784661224</c:v>
                </c:pt>
                <c:pt idx="24">
                  <c:v>2.5069786657692719</c:v>
                </c:pt>
                <c:pt idx="25">
                  <c:v>1.7769028227840036</c:v>
                </c:pt>
                <c:pt idx="26">
                  <c:v>2.3466576483999262</c:v>
                </c:pt>
                <c:pt idx="27">
                  <c:v>3.6616354555910324</c:v>
                </c:pt>
                <c:pt idx="28">
                  <c:v>4.950880576536151</c:v>
                </c:pt>
                <c:pt idx="29">
                  <c:v>5.1385213550221538</c:v>
                </c:pt>
                <c:pt idx="30">
                  <c:v>5.0495239652311916</c:v>
                </c:pt>
                <c:pt idx="31">
                  <c:v>4.8381671480298376</c:v>
                </c:pt>
                <c:pt idx="32">
                  <c:v>4.4113450089183477</c:v>
                </c:pt>
                <c:pt idx="33">
                  <c:v>4.6098931211755314</c:v>
                </c:pt>
                <c:pt idx="34">
                  <c:v>4.1298399018045027</c:v>
                </c:pt>
                <c:pt idx="35">
                  <c:v>4.075481071151045</c:v>
                </c:pt>
                <c:pt idx="36">
                  <c:v>4.2935160586877661</c:v>
                </c:pt>
                <c:pt idx="37">
                  <c:v>4.6104416773754577</c:v>
                </c:pt>
                <c:pt idx="38">
                  <c:v>5.3336952326212321</c:v>
                </c:pt>
                <c:pt idx="39">
                  <c:v>5.4918648104007728</c:v>
                </c:pt>
                <c:pt idx="40">
                  <c:v>5.4777328568377266</c:v>
                </c:pt>
                <c:pt idx="41">
                  <c:v>5.4435626670605286</c:v>
                </c:pt>
                <c:pt idx="42">
                  <c:v>5.6381932828065127</c:v>
                </c:pt>
                <c:pt idx="43">
                  <c:v>5.4396813915204882</c:v>
                </c:pt>
                <c:pt idx="44">
                  <c:v>6.4580369026444595</c:v>
                </c:pt>
                <c:pt idx="45">
                  <c:v>6.2932575061858174</c:v>
                </c:pt>
                <c:pt idx="46">
                  <c:v>5.8418349987690075</c:v>
                </c:pt>
                <c:pt idx="47">
                  <c:v>5.4388143108046743</c:v>
                </c:pt>
                <c:pt idx="48">
                  <c:v>5.160840748926617</c:v>
                </c:pt>
                <c:pt idx="49">
                  <c:v>4.6187825822144122</c:v>
                </c:pt>
                <c:pt idx="50">
                  <c:v>4.1565286326412156</c:v>
                </c:pt>
                <c:pt idx="51">
                  <c:v>3.8461795102981982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ser>
          <c:idx val="1"/>
          <c:order val="1"/>
          <c:tx>
            <c:strRef>
              <c:f>索洛模型!$G$1</c:f>
              <c:strCache>
                <c:ptCount val="1"/>
                <c:pt idx="0">
                  <c:v>劳动力贡献</c:v>
                </c:pt>
              </c:strCache>
            </c:strRef>
          </c:tx>
          <c:spPr>
            <a:ln w="31750" cap="rnd">
              <a:solidFill>
                <a:srgbClr val="ED7D3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索洛模型!$A$2:$A$53</c:f>
              <c:numCache>
                <c:formatCode>General</c:formatCode>
                <c:ptCount val="52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</c:numCache>
            </c:numRef>
          </c:cat>
          <c:val>
            <c:numRef>
              <c:f>索洛模型!$G$2:$G$53</c:f>
              <c:numCache>
                <c:formatCode>General</c:formatCode>
                <c:ptCount val="52"/>
                <c:pt idx="0">
                  <c:v>3.8380518031138462</c:v>
                </c:pt>
                <c:pt idx="1">
                  <c:v>2.5536351972987608</c:v>
                </c:pt>
                <c:pt idx="2">
                  <c:v>1.0338007374628877</c:v>
                </c:pt>
                <c:pt idx="3">
                  <c:v>2.0326732090988968</c:v>
                </c:pt>
                <c:pt idx="4">
                  <c:v>2.0837882924036126</c:v>
                </c:pt>
                <c:pt idx="5">
                  <c:v>5.0299122509036227</c:v>
                </c:pt>
                <c:pt idx="6">
                  <c:v>5.2995034415075768</c:v>
                </c:pt>
                <c:pt idx="7">
                  <c:v>2.9082730198984046</c:v>
                </c:pt>
                <c:pt idx="8">
                  <c:v>1.5709151568459321</c:v>
                </c:pt>
                <c:pt idx="9">
                  <c:v>2.4348470130242226</c:v>
                </c:pt>
                <c:pt idx="10">
                  <c:v>4.1872055225667735</c:v>
                </c:pt>
                <c:pt idx="11">
                  <c:v>3.4391234277823806</c:v>
                </c:pt>
                <c:pt idx="12">
                  <c:v>3.0109040541323417</c:v>
                </c:pt>
                <c:pt idx="13">
                  <c:v>2.5509990191805794</c:v>
                </c:pt>
                <c:pt idx="14">
                  <c:v>3.0669448649615929</c:v>
                </c:pt>
                <c:pt idx="15">
                  <c:v>3.1648749353695398</c:v>
                </c:pt>
                <c:pt idx="16">
                  <c:v>3.0181387073661861</c:v>
                </c:pt>
                <c:pt idx="17">
                  <c:v>2.0411667013884758</c:v>
                </c:pt>
                <c:pt idx="18">
                  <c:v>1.674111059396125</c:v>
                </c:pt>
                <c:pt idx="19">
                  <c:v>2.4739135049357679</c:v>
                </c:pt>
                <c:pt idx="20">
                  <c:v>2.8484919461844709</c:v>
                </c:pt>
                <c:pt idx="21">
                  <c:v>2.2734814754145831</c:v>
                </c:pt>
                <c:pt idx="22">
                  <c:v>2.2223811084902012</c:v>
                </c:pt>
                <c:pt idx="23">
                  <c:v>2.1126569496561061</c:v>
                </c:pt>
                <c:pt idx="24">
                  <c:v>0.51868038834699925</c:v>
                </c:pt>
                <c:pt idx="25">
                  <c:v>1.0077994468299911</c:v>
                </c:pt>
                <c:pt idx="26">
                  <c:v>1.4969185053129832</c:v>
                </c:pt>
                <c:pt idx="27">
                  <c:v>1.3641243871326609</c:v>
                </c:pt>
                <c:pt idx="28">
                  <c:v>1.3507220179130186</c:v>
                </c:pt>
                <c:pt idx="29">
                  <c:v>1.2881184361296192</c:v>
                </c:pt>
                <c:pt idx="30">
                  <c:v>1.2482157319498739</c:v>
                </c:pt>
                <c:pt idx="31">
                  <c:v>2.7869489797610818</c:v>
                </c:pt>
                <c:pt idx="32">
                  <c:v>2.5941053251459127</c:v>
                </c:pt>
                <c:pt idx="33">
                  <c:v>2.4173938353461484</c:v>
                </c:pt>
                <c:pt idx="34">
                  <c:v>2.2154661211640319</c:v>
                </c:pt>
                <c:pt idx="35">
                  <c:v>1.9837694677589572</c:v>
                </c:pt>
                <c:pt idx="36">
                  <c:v>2.5259449832300214</c:v>
                </c:pt>
                <c:pt idx="37">
                  <c:v>2.5837816866628427</c:v>
                </c:pt>
                <c:pt idx="38">
                  <c:v>2.5610819353740695</c:v>
                </c:pt>
                <c:pt idx="39">
                  <c:v>2.4381608367136907</c:v>
                </c:pt>
                <c:pt idx="40">
                  <c:v>2.4159428467167179</c:v>
                </c:pt>
                <c:pt idx="41">
                  <c:v>2.6299595193541578</c:v>
                </c:pt>
                <c:pt idx="42">
                  <c:v>2.6863065427599162</c:v>
                </c:pt>
                <c:pt idx="43">
                  <c:v>2.2352312976029269</c:v>
                </c:pt>
                <c:pt idx="44">
                  <c:v>2.28447002510624</c:v>
                </c:pt>
                <c:pt idx="45">
                  <c:v>2.4645008283904501</c:v>
                </c:pt>
                <c:pt idx="46">
                  <c:v>2.1281645250688128</c:v>
                </c:pt>
                <c:pt idx="47">
                  <c:v>1.9901235524813661</c:v>
                </c:pt>
                <c:pt idx="48">
                  <c:v>1.8453226741709186</c:v>
                </c:pt>
                <c:pt idx="49">
                  <c:v>1.683423057111439</c:v>
                </c:pt>
                <c:pt idx="50">
                  <c:v>1.683515109335475</c:v>
                </c:pt>
                <c:pt idx="51">
                  <c:v>1.5156059609241859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CD-4378-B5E8-AC5C2B4448EC}"/>
            </c:ext>
          </c:extLst>
        </c:ser>
        <c:ser>
          <c:idx val="2"/>
          <c:order val="2"/>
          <c:tx>
            <c:strRef>
              <c:f>索洛模型!$H$1</c:f>
              <c:strCache>
                <c:ptCount val="1"/>
                <c:pt idx="0">
                  <c:v>技术贡献</c:v>
                </c:pt>
              </c:strCache>
            </c:strRef>
          </c:tx>
          <c:spPr>
            <a:ln w="317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索洛模型!$A$2:$A$53</c:f>
              <c:numCache>
                <c:formatCode>General</c:formatCode>
                <c:ptCount val="52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</c:numCache>
            </c:numRef>
          </c:cat>
          <c:val>
            <c:numRef>
              <c:f>索洛模型!$H$2:$H$53</c:f>
              <c:numCache>
                <c:formatCode>General</c:formatCode>
                <c:ptCount val="52"/>
                <c:pt idx="0">
                  <c:v>10.314379832807294</c:v>
                </c:pt>
                <c:pt idx="1">
                  <c:v>4.5345231792520515</c:v>
                </c:pt>
                <c:pt idx="2">
                  <c:v>-8.1682798758568467</c:v>
                </c:pt>
                <c:pt idx="3">
                  <c:v>-7.1415784661911221</c:v>
                </c:pt>
                <c:pt idx="4">
                  <c:v>11.911298247903312</c:v>
                </c:pt>
                <c:pt idx="5">
                  <c:v>9.541639103156724</c:v>
                </c:pt>
                <c:pt idx="6">
                  <c:v>-2.719068058178598</c:v>
                </c:pt>
                <c:pt idx="7">
                  <c:v>-2.8740882644218817</c:v>
                </c:pt>
                <c:pt idx="8">
                  <c:v>2.6678073356035226</c:v>
                </c:pt>
                <c:pt idx="9">
                  <c:v>-3.9479381806635203</c:v>
                </c:pt>
                <c:pt idx="10">
                  <c:v>0.19744927287036962</c:v>
                </c:pt>
                <c:pt idx="11">
                  <c:v>-8.3179716857687573</c:v>
                </c:pt>
                <c:pt idx="12">
                  <c:v>1.6232091565396582</c:v>
                </c:pt>
                <c:pt idx="13">
                  <c:v>5.517432416413385</c:v>
                </c:pt>
                <c:pt idx="14">
                  <c:v>1.2105015085590733</c:v>
                </c:pt>
                <c:pt idx="15">
                  <c:v>1.1167211017651373</c:v>
                </c:pt>
                <c:pt idx="16">
                  <c:v>-0.22436045534238369</c:v>
                </c:pt>
                <c:pt idx="17">
                  <c:v>3.9770478994271103</c:v>
                </c:pt>
                <c:pt idx="18">
                  <c:v>5.8559488385478984</c:v>
                </c:pt>
                <c:pt idx="19">
                  <c:v>8.659302272550077</c:v>
                </c:pt>
                <c:pt idx="20">
                  <c:v>6.0492195803734568</c:v>
                </c:pt>
                <c:pt idx="21">
                  <c:v>2.2120123328190142</c:v>
                </c:pt>
                <c:pt idx="22">
                  <c:v>4.7691629778505922</c:v>
                </c:pt>
                <c:pt idx="23">
                  <c:v>4.6157944718777708</c:v>
                </c:pt>
                <c:pt idx="24">
                  <c:v>1.1743409458837291</c:v>
                </c:pt>
                <c:pt idx="25">
                  <c:v>1.115297730386005</c:v>
                </c:pt>
                <c:pt idx="26">
                  <c:v>5.4564238462870911</c:v>
                </c:pt>
                <c:pt idx="27">
                  <c:v>9.1742401572763068</c:v>
                </c:pt>
                <c:pt idx="28">
                  <c:v>7.5983974055508297</c:v>
                </c:pt>
                <c:pt idx="29">
                  <c:v>6.5733602088482268</c:v>
                </c:pt>
                <c:pt idx="30">
                  <c:v>4.7022603028189343</c:v>
                </c:pt>
                <c:pt idx="31">
                  <c:v>2.2748838722090809</c:v>
                </c:pt>
                <c:pt idx="32">
                  <c:v>2.1945496659357389</c:v>
                </c:pt>
                <c:pt idx="33">
                  <c:v>0.77271304347832004</c:v>
                </c:pt>
                <c:pt idx="34">
                  <c:v>1.3546939770314657</c:v>
                </c:pt>
                <c:pt idx="35">
                  <c:v>2.4407494610899976</c:v>
                </c:pt>
                <c:pt idx="36">
                  <c:v>1.4805389580822133</c:v>
                </c:pt>
                <c:pt idx="37">
                  <c:v>1.9057766359616992</c:v>
                </c:pt>
                <c:pt idx="38">
                  <c:v>2.1052228320046984</c:v>
                </c:pt>
                <c:pt idx="39">
                  <c:v>2.1699743528855362</c:v>
                </c:pt>
                <c:pt idx="40">
                  <c:v>3.5063242964455559</c:v>
                </c:pt>
                <c:pt idx="41">
                  <c:v>4.6264778135853124</c:v>
                </c:pt>
                <c:pt idx="42">
                  <c:v>5.8755001744335713</c:v>
                </c:pt>
                <c:pt idx="43">
                  <c:v>2.0250873108765841</c:v>
                </c:pt>
                <c:pt idx="44">
                  <c:v>0.65749307224930087</c:v>
                </c:pt>
                <c:pt idx="45">
                  <c:v>1.8422416654237321</c:v>
                </c:pt>
                <c:pt idx="46">
                  <c:v>1.6300004761621794</c:v>
                </c:pt>
                <c:pt idx="47">
                  <c:v>0.47106213671396002</c:v>
                </c:pt>
                <c:pt idx="48">
                  <c:v>0.79383657690246423</c:v>
                </c:pt>
                <c:pt idx="49">
                  <c:v>1.0977943606741492</c:v>
                </c:pt>
                <c:pt idx="50">
                  <c:v>1.1599562580233094</c:v>
                </c:pt>
                <c:pt idx="51">
                  <c:v>1.4382145287776158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3-43B0-8CFD-FFBABD7F7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472C4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619638</xdr:colOff>
      <xdr:row>29</xdr:row>
      <xdr:rowOff>30956</xdr:rowOff>
    </xdr:from>
    <xdr:to>
      <xdr:col>24</xdr:col>
      <xdr:colOff>340951</xdr:colOff>
      <xdr:row>58</xdr:row>
      <xdr:rowOff>52388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057695-EF0E-4814-A43F-DC95601F0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FD66-5F28-4A6B-9D2A-9E020A37E27C}">
  <dimension ref="A1:V53"/>
  <sheetViews>
    <sheetView tabSelected="1" topLeftCell="G36" zoomScale="104" workbookViewId="0">
      <selection activeCell="I69" sqref="I69"/>
    </sheetView>
  </sheetViews>
  <sheetFormatPr defaultRowHeight="13.9" x14ac:dyDescent="0.4"/>
  <cols>
    <col min="14" max="14" width="10.796875" bestFit="1" customWidth="1"/>
    <col min="15" max="17" width="10.06640625" bestFit="1" customWidth="1"/>
    <col min="18" max="18" width="12.3984375" customWidth="1"/>
    <col min="19" max="19" width="10.06640625" bestFit="1" customWidth="1"/>
  </cols>
  <sheetData>
    <row r="1" spans="1:22" x14ac:dyDescent="0.4">
      <c r="A1" t="s">
        <v>0</v>
      </c>
      <c r="B1" s="28" t="s">
        <v>14</v>
      </c>
      <c r="C1" s="28" t="s">
        <v>16</v>
      </c>
      <c r="D1" s="28" t="s">
        <v>3</v>
      </c>
      <c r="E1" t="s">
        <v>17</v>
      </c>
      <c r="F1" s="29" t="s">
        <v>25</v>
      </c>
      <c r="G1" s="29" t="s">
        <v>26</v>
      </c>
      <c r="H1" s="29" t="s">
        <v>27</v>
      </c>
    </row>
    <row r="2" spans="1:22" ht="14.25" thickBot="1" x14ac:dyDescent="0.45">
      <c r="A2" s="9">
        <v>1965</v>
      </c>
      <c r="B2" s="28">
        <f>VLOOKUP(A2,GDP!$A$2:$B$55,2,FALSE)</f>
        <v>17</v>
      </c>
      <c r="C2" s="28">
        <f>VLOOKUP(A2,资本存量!$A$2:$J$66,10,FALSE)</f>
        <v>7.1479968409868144</v>
      </c>
      <c r="D2" s="28">
        <f>VLOOKUP(A2,劳动力!A3:D57,4,FALSE)</f>
        <v>6.3794531897265916</v>
      </c>
      <c r="E2">
        <f>C2-D2</f>
        <v>0.76854365126022284</v>
      </c>
      <c r="F2" s="29">
        <f>$O$26*C2</f>
        <v>2.8475683640788603</v>
      </c>
      <c r="G2" s="29">
        <f>(1-$O$26)*D2</f>
        <v>3.8380518031138462</v>
      </c>
      <c r="H2" s="29">
        <f>B2-F2-G2</f>
        <v>10.314379832807294</v>
      </c>
    </row>
    <row r="3" spans="1:22" x14ac:dyDescent="0.4">
      <c r="A3" s="9">
        <v>1966</v>
      </c>
      <c r="B3" s="28">
        <f>VLOOKUP(A3,GDP!$A$2:$B$55,2,FALSE)</f>
        <v>10.7</v>
      </c>
      <c r="C3" s="28">
        <f>VLOOKUP(A3,资本存量!$A$2:$J$66,10,FALSE)</f>
        <v>9.0664838253711189</v>
      </c>
      <c r="D3" s="28">
        <f>VLOOKUP(A3,劳动力!A4:D58,4,FALSE)</f>
        <v>4.244548286604366</v>
      </c>
      <c r="E3">
        <f t="shared" ref="E3:E53" si="0">C3-D3</f>
        <v>4.8219355387667528</v>
      </c>
      <c r="F3" s="29">
        <f t="shared" ref="F3:F53" si="1">$O$26*C3</f>
        <v>3.6118416234491879</v>
      </c>
      <c r="G3" s="29">
        <f t="shared" ref="G3:G53" si="2">(1-$O$26)*D3</f>
        <v>2.5536351972987608</v>
      </c>
      <c r="H3" s="29">
        <f t="shared" ref="H3:H53" si="3">B3-F3-G3</f>
        <v>4.5345231792520515</v>
      </c>
      <c r="N3" s="14"/>
      <c r="O3" s="15" t="s">
        <v>24</v>
      </c>
      <c r="P3" s="15" t="s">
        <v>16</v>
      </c>
      <c r="Q3" s="16" t="s">
        <v>3</v>
      </c>
    </row>
    <row r="4" spans="1:22" x14ac:dyDescent="0.4">
      <c r="A4" s="9">
        <v>1967</v>
      </c>
      <c r="B4" s="28">
        <f>VLOOKUP(A4,GDP!$A$2:$B$55,2,FALSE)</f>
        <v>-5.7</v>
      </c>
      <c r="C4" s="28">
        <f>VLOOKUP(A4,资本存量!$A$2:$J$66,10,FALSE)</f>
        <v>3.6008450153639737</v>
      </c>
      <c r="D4" s="28">
        <f>VLOOKUP(A4,劳动力!A5:D59,4,FALSE)</f>
        <v>1.7183414269704933</v>
      </c>
      <c r="E4">
        <f t="shared" si="0"/>
        <v>1.8825035883934804</v>
      </c>
      <c r="F4" s="29">
        <f t="shared" si="1"/>
        <v>1.4344791383939592</v>
      </c>
      <c r="G4" s="29">
        <f t="shared" si="2"/>
        <v>1.0338007374628877</v>
      </c>
      <c r="H4" s="29">
        <f t="shared" si="3"/>
        <v>-8.1682798758568467</v>
      </c>
      <c r="N4" s="17" t="s">
        <v>19</v>
      </c>
      <c r="O4" s="12">
        <f>AVERAGE(B2:B14)</f>
        <v>6.9076923076923071</v>
      </c>
      <c r="P4" s="12">
        <f>AVERAGE(C2:C14)</f>
        <v>8.2558873617308119</v>
      </c>
      <c r="Q4" s="22">
        <f>AVERAGE(D2:D14)</f>
        <v>5.0405148546235861</v>
      </c>
    </row>
    <row r="5" spans="1:22" x14ac:dyDescent="0.4">
      <c r="A5" s="9">
        <v>1968</v>
      </c>
      <c r="B5" s="28">
        <f>VLOOKUP(A5,GDP!$A$2:$B$55,2,FALSE)</f>
        <v>-4.0999999999999996</v>
      </c>
      <c r="C5" s="28">
        <f>VLOOKUP(A5,资本存量!$A$2:$J$66,10,FALSE)</f>
        <v>2.5325648653506727</v>
      </c>
      <c r="D5" s="28">
        <f>VLOOKUP(A5,劳动力!A6:D60,4,FALSE)</f>
        <v>3.3786265148733063</v>
      </c>
      <c r="E5">
        <f t="shared" si="0"/>
        <v>-0.84606164952263363</v>
      </c>
      <c r="F5" s="29">
        <f t="shared" si="1"/>
        <v>1.008905257092225</v>
      </c>
      <c r="G5" s="29">
        <f t="shared" si="2"/>
        <v>2.0326732090988968</v>
      </c>
      <c r="H5" s="29">
        <f t="shared" si="3"/>
        <v>-7.1415784661911221</v>
      </c>
      <c r="N5" s="17" t="s">
        <v>20</v>
      </c>
      <c r="O5" s="12">
        <f>AVERAGE(B15:B27)</f>
        <v>9.2692307692307718</v>
      </c>
      <c r="P5" s="12">
        <f>AVERAGE(C15:C27)</f>
        <v>8.7814778066859933</v>
      </c>
      <c r="Q5" s="22">
        <f>AVERAGE(D15:D27)</f>
        <v>4.9927842710003443</v>
      </c>
    </row>
    <row r="6" spans="1:22" x14ac:dyDescent="0.4">
      <c r="A6" s="9">
        <v>1969</v>
      </c>
      <c r="B6" s="28">
        <f>VLOOKUP(A6,GDP!$A$2:$B$55,2,FALSE)</f>
        <v>16.899999999999999</v>
      </c>
      <c r="C6" s="28">
        <f>VLOOKUP(A6,资本存量!$A$2:$J$66,10,FALSE)</f>
        <v>7.2919451189165985</v>
      </c>
      <c r="D6" s="28">
        <f>VLOOKUP(A6,劳动力!A7:D61,4,FALSE)</f>
        <v>3.4635879218472443</v>
      </c>
      <c r="E6">
        <f t="shared" si="0"/>
        <v>3.8283571970693542</v>
      </c>
      <c r="F6" s="29">
        <f t="shared" si="1"/>
        <v>2.9049134596930735</v>
      </c>
      <c r="G6" s="29">
        <f t="shared" si="2"/>
        <v>2.0837882924036126</v>
      </c>
      <c r="H6" s="29">
        <f t="shared" si="3"/>
        <v>11.911298247903312</v>
      </c>
      <c r="N6" s="17" t="s">
        <v>21</v>
      </c>
      <c r="O6" s="12">
        <f>AVERAGE(B28:B37)</f>
        <v>10.45</v>
      </c>
      <c r="P6" s="12">
        <f>AVERAGE(C28:C37)</f>
        <v>10.847109135274632</v>
      </c>
      <c r="Q6" s="22">
        <f>AVERAGE(D28:D37)</f>
        <v>3.1158475721701868</v>
      </c>
    </row>
    <row r="7" spans="1:22" x14ac:dyDescent="0.4">
      <c r="A7" s="9">
        <v>1970</v>
      </c>
      <c r="B7" s="28">
        <f>VLOOKUP(A7,GDP!$A$2:$B$55,2,FALSE)</f>
        <v>19.3</v>
      </c>
      <c r="C7" s="28">
        <f>VLOOKUP(A7,资本存量!$A$2:$J$66,10,FALSE)</f>
        <v>11.869402824637154</v>
      </c>
      <c r="D7" s="28">
        <f>VLOOKUP(A7,劳动力!A8:D62,4,FALSE)</f>
        <v>8.360515021459225</v>
      </c>
      <c r="E7">
        <f t="shared" si="0"/>
        <v>3.5088878031779291</v>
      </c>
      <c r="F7" s="29">
        <f t="shared" si="1"/>
        <v>4.7284486459396531</v>
      </c>
      <c r="G7" s="29">
        <f t="shared" si="2"/>
        <v>5.0299122509036227</v>
      </c>
      <c r="H7" s="29">
        <f t="shared" si="3"/>
        <v>9.541639103156724</v>
      </c>
      <c r="N7" s="17" t="s">
        <v>22</v>
      </c>
      <c r="O7" s="12">
        <f>AVERAGE(B38:B45)</f>
        <v>10.6875</v>
      </c>
      <c r="P7" s="12">
        <f>AVERAGE(C38:C45)</f>
        <v>13.093475366693575</v>
      </c>
      <c r="Q7" s="22">
        <f>AVERAGE(D38:D45)</f>
        <v>4.171273674117848</v>
      </c>
    </row>
    <row r="8" spans="1:22" ht="14.25" thickBot="1" x14ac:dyDescent="0.45">
      <c r="A8" s="9">
        <v>1971</v>
      </c>
      <c r="B8" s="28">
        <f>VLOOKUP(A8,GDP!$A$2:$B$55,2,FALSE)</f>
        <v>7.1</v>
      </c>
      <c r="C8" s="28">
        <f>VLOOKUP(A8,资本存量!$A$2:$J$66,10,FALSE)</f>
        <v>11.345059879905861</v>
      </c>
      <c r="D8" s="28">
        <f>VLOOKUP(A8,劳动力!A9:D63,4,FALSE)</f>
        <v>8.8086185044359944</v>
      </c>
      <c r="E8">
        <f t="shared" si="0"/>
        <v>2.5364413754698667</v>
      </c>
      <c r="F8" s="29">
        <f t="shared" si="1"/>
        <v>4.5195646166710208</v>
      </c>
      <c r="G8" s="29">
        <f t="shared" si="2"/>
        <v>5.2995034415075768</v>
      </c>
      <c r="H8" s="29">
        <f t="shared" si="3"/>
        <v>-2.719068058178598</v>
      </c>
      <c r="N8" s="19" t="s">
        <v>23</v>
      </c>
      <c r="O8" s="23">
        <f>AVERAGE(B46:B53)</f>
        <v>8.3125</v>
      </c>
      <c r="P8" s="23">
        <f>AVERAGE(C46:C53)</f>
        <v>13.120330610601384</v>
      </c>
      <c r="Q8" s="24">
        <f>AVERAGE(D46:D53)</f>
        <v>3.2401977520937706</v>
      </c>
    </row>
    <row r="9" spans="1:22" x14ac:dyDescent="0.4">
      <c r="A9" s="9">
        <v>1972</v>
      </c>
      <c r="B9" s="28">
        <f>VLOOKUP(A9,GDP!$A$2:$B$55,2,FALSE)</f>
        <v>3.8</v>
      </c>
      <c r="C9" s="28">
        <f>VLOOKUP(A9,资本存量!$A$2:$J$66,10,FALSE)</f>
        <v>9.4529900708112855</v>
      </c>
      <c r="D9" s="28">
        <f>VLOOKUP(A9,劳动力!A10:D64,4,FALSE)</f>
        <v>4.8340128130460069</v>
      </c>
      <c r="E9">
        <f t="shared" si="0"/>
        <v>4.6189772577652786</v>
      </c>
      <c r="F9" s="29">
        <f t="shared" si="1"/>
        <v>3.7658152445234769</v>
      </c>
      <c r="G9" s="29">
        <f t="shared" si="2"/>
        <v>2.9082730198984046</v>
      </c>
      <c r="H9" s="29">
        <f t="shared" si="3"/>
        <v>-2.8740882644218817</v>
      </c>
    </row>
    <row r="10" spans="1:22" x14ac:dyDescent="0.4">
      <c r="A10" s="9">
        <v>1973</v>
      </c>
      <c r="B10" s="28">
        <f>VLOOKUP(A10,GDP!$A$2:$B$55,2,FALSE)</f>
        <v>7.8</v>
      </c>
      <c r="C10" s="28">
        <f>VLOOKUP(A10,资本存量!$A$2:$J$66,10,FALSE)</f>
        <v>8.9395572359096889</v>
      </c>
      <c r="D10" s="28">
        <f>VLOOKUP(A10,劳动力!A11:D65,4,FALSE)</f>
        <v>2.6111111111111196</v>
      </c>
      <c r="E10">
        <f t="shared" si="0"/>
        <v>6.3284461247985693</v>
      </c>
      <c r="F10" s="29">
        <f t="shared" si="1"/>
        <v>3.5612775075505447</v>
      </c>
      <c r="G10" s="29">
        <f t="shared" si="2"/>
        <v>1.5709151568459321</v>
      </c>
      <c r="H10" s="29">
        <f t="shared" si="3"/>
        <v>2.6678073356035226</v>
      </c>
    </row>
    <row r="11" spans="1:22" x14ac:dyDescent="0.4">
      <c r="A11" s="9">
        <v>1974</v>
      </c>
      <c r="B11" s="28">
        <f>VLOOKUP(A11,GDP!$A$2:$B$55,2,FALSE)</f>
        <v>2.2999999999999998</v>
      </c>
      <c r="C11" s="28">
        <f>VLOOKUP(A11,资本存量!$A$2:$J$66,10,FALSE)</f>
        <v>9.5716626032601901</v>
      </c>
      <c r="D11" s="28">
        <f>VLOOKUP(A11,劳动力!A12:D66,4,FALSE)</f>
        <v>4.0471034109366588</v>
      </c>
      <c r="E11">
        <f t="shared" si="0"/>
        <v>5.5245591923235313</v>
      </c>
      <c r="F11" s="29">
        <f t="shared" si="1"/>
        <v>3.8130911676392976</v>
      </c>
      <c r="G11" s="29">
        <f t="shared" si="2"/>
        <v>2.4348470130242226</v>
      </c>
      <c r="H11" s="29">
        <f t="shared" si="3"/>
        <v>-3.9479381806635203</v>
      </c>
    </row>
    <row r="12" spans="1:22" x14ac:dyDescent="0.4">
      <c r="A12" s="9">
        <v>1975</v>
      </c>
      <c r="B12" s="28">
        <f>VLOOKUP(A12,GDP!$A$2:$B$55,2,FALSE)</f>
        <v>8.6999999999999993</v>
      </c>
      <c r="C12" s="28">
        <f>VLOOKUP(A12,资本存量!$A$2:$J$66,10,FALSE)</f>
        <v>10.832426107515447</v>
      </c>
      <c r="D12" s="28">
        <f>VLOOKUP(A12,劳动力!A13:D67,4,FALSE)</f>
        <v>6.9598022635618539</v>
      </c>
      <c r="E12">
        <f t="shared" si="0"/>
        <v>3.8726238439535932</v>
      </c>
      <c r="F12" s="29">
        <f t="shared" si="1"/>
        <v>4.3153452045628562</v>
      </c>
      <c r="G12" s="29">
        <f t="shared" si="2"/>
        <v>4.1872055225667735</v>
      </c>
      <c r="H12" s="29">
        <f t="shared" si="3"/>
        <v>0.19744927287036962</v>
      </c>
    </row>
    <row r="13" spans="1:22" ht="14.25" thickBot="1" x14ac:dyDescent="0.45">
      <c r="A13" s="9">
        <v>1976</v>
      </c>
      <c r="B13" s="28">
        <f>VLOOKUP(A13,GDP!$A$2:$B$55,2,FALSE)</f>
        <v>-1.6</v>
      </c>
      <c r="C13" s="28">
        <f>VLOOKUP(A13,资本存量!$A$2:$J$66,10,FALSE)</f>
        <v>8.2306002854274816</v>
      </c>
      <c r="D13" s="28">
        <f>VLOOKUP(A13,劳动力!A14:D68,4,FALSE)</f>
        <v>5.7163707127219743</v>
      </c>
      <c r="E13">
        <f t="shared" si="0"/>
        <v>2.5142295727055073</v>
      </c>
      <c r="F13" s="29">
        <f t="shared" si="1"/>
        <v>3.2788482579863758</v>
      </c>
      <c r="G13" s="29">
        <f t="shared" si="2"/>
        <v>3.4391234277823806</v>
      </c>
      <c r="H13" s="29">
        <f t="shared" si="3"/>
        <v>-8.3179716857687573</v>
      </c>
    </row>
    <row r="14" spans="1:22" x14ac:dyDescent="0.4">
      <c r="A14" s="9">
        <v>1977</v>
      </c>
      <c r="B14" s="28">
        <f>VLOOKUP(A14,GDP!$A$2:$B$55,2,FALSE)</f>
        <v>7.6</v>
      </c>
      <c r="C14" s="28">
        <f>VLOOKUP(A14,资本存量!$A$2:$J$66,10,FALSE)</f>
        <v>7.4450010290442847</v>
      </c>
      <c r="D14" s="28">
        <f>VLOOKUP(A14,劳动力!A15:D69,4,FALSE)</f>
        <v>5.0046019328117808</v>
      </c>
      <c r="E14">
        <f t="shared" si="0"/>
        <v>2.440399096232504</v>
      </c>
      <c r="F14" s="29">
        <f t="shared" si="1"/>
        <v>2.9658867893279992</v>
      </c>
      <c r="G14" s="29">
        <f t="shared" si="2"/>
        <v>3.0109040541323417</v>
      </c>
      <c r="H14" s="29">
        <f t="shared" si="3"/>
        <v>1.6232091565396582</v>
      </c>
      <c r="N14" s="14"/>
      <c r="O14" s="15" t="s">
        <v>24</v>
      </c>
      <c r="P14" s="15" t="s">
        <v>25</v>
      </c>
      <c r="Q14" s="15" t="s">
        <v>26</v>
      </c>
      <c r="R14" s="16" t="s">
        <v>27</v>
      </c>
      <c r="S14" s="31" t="s">
        <v>31</v>
      </c>
      <c r="T14" s="31" t="s">
        <v>32</v>
      </c>
      <c r="U14" s="31" t="s">
        <v>33</v>
      </c>
      <c r="V14" s="32" t="s">
        <v>34</v>
      </c>
    </row>
    <row r="15" spans="1:22" ht="14.25" thickBot="1" x14ac:dyDescent="0.45">
      <c r="A15" s="8">
        <v>1978</v>
      </c>
      <c r="B15" s="28">
        <f>VLOOKUP(A15,GDP!$A$2:$B$55,2,FALSE)</f>
        <v>11.7</v>
      </c>
      <c r="C15" s="28">
        <f>VLOOKUP(A15,资本存量!$A$2:$J$66,10,FALSE)</f>
        <v>9.1160026054715857</v>
      </c>
      <c r="D15" s="28">
        <f>VLOOKUP(A15,劳动力!A16:D70,4,FALSE)</f>
        <v>4.2401665388408061</v>
      </c>
      <c r="E15">
        <f t="shared" si="0"/>
        <v>4.8758360666307796</v>
      </c>
      <c r="F15" s="29">
        <f t="shared" si="1"/>
        <v>3.6315685644060336</v>
      </c>
      <c r="G15" s="29">
        <f t="shared" si="2"/>
        <v>2.5509990191805794</v>
      </c>
      <c r="H15" s="29">
        <f t="shared" si="3"/>
        <v>5.517432416413385</v>
      </c>
      <c r="N15" s="17" t="s">
        <v>19</v>
      </c>
      <c r="O15" s="13">
        <f>O4</f>
        <v>6.9076923076923071</v>
      </c>
      <c r="P15" s="13">
        <f>$O$26*P4</f>
        <v>3.2889219443775786</v>
      </c>
      <c r="Q15" s="13">
        <f>(1-$O$26)*Q4</f>
        <v>3.0325102404645583</v>
      </c>
      <c r="R15" s="18">
        <f>O15-P15-Q15</f>
        <v>0.58626012285017026</v>
      </c>
      <c r="S15" s="33"/>
      <c r="T15" s="33"/>
      <c r="U15" s="33"/>
      <c r="V15" s="34"/>
    </row>
    <row r="16" spans="1:22" x14ac:dyDescent="0.4">
      <c r="A16" s="8">
        <v>1979</v>
      </c>
      <c r="B16" s="28">
        <f>VLOOKUP(A16,GDP!$A$2:$B$55,2,FALSE)</f>
        <v>7.6</v>
      </c>
      <c r="C16" s="28">
        <f>VLOOKUP(A16,资本存量!$A$2:$J$66,10,FALSE)</f>
        <v>8.3403099731254926</v>
      </c>
      <c r="D16" s="28">
        <f>VLOOKUP(A16,劳动力!A17:D71,4,FALSE)</f>
        <v>5.0977506832037056</v>
      </c>
      <c r="E16">
        <f t="shared" si="0"/>
        <v>3.242559289921787</v>
      </c>
      <c r="F16" s="29">
        <f t="shared" si="1"/>
        <v>3.3225536264793334</v>
      </c>
      <c r="G16" s="29">
        <f t="shared" si="2"/>
        <v>3.0669448649615929</v>
      </c>
      <c r="H16" s="29">
        <f t="shared" si="3"/>
        <v>1.2105015085590733</v>
      </c>
      <c r="N16" s="17" t="s">
        <v>20</v>
      </c>
      <c r="O16" s="13">
        <f>O5</f>
        <v>9.2692307692307718</v>
      </c>
      <c r="P16" s="13">
        <f>$O$26*P5</f>
        <v>3.4983029439514239</v>
      </c>
      <c r="Q16" s="13">
        <f>(1-$O$26)*Q5</f>
        <v>3.0037942287484021</v>
      </c>
      <c r="R16" s="18">
        <f t="shared" ref="R16:R19" si="4">O16-P16-Q16</f>
        <v>2.7671335965309454</v>
      </c>
      <c r="S16" s="30">
        <f t="shared" ref="S16:S18" si="5">O16-O15</f>
        <v>2.3615384615384647</v>
      </c>
      <c r="T16" s="30">
        <f t="shared" ref="T16:T18" si="6">P16-P15</f>
        <v>0.20938099957384537</v>
      </c>
      <c r="U16" s="30">
        <f t="shared" ref="U16:U18" si="7">Q16-Q15</f>
        <v>-2.8716011716156231E-2</v>
      </c>
      <c r="V16" s="30">
        <f t="shared" ref="V16:V18" si="8">R16-R15</f>
        <v>2.1808734736807751</v>
      </c>
    </row>
    <row r="17" spans="1:22" x14ac:dyDescent="0.4">
      <c r="A17" s="8">
        <v>1980</v>
      </c>
      <c r="B17" s="28">
        <f>VLOOKUP(A17,GDP!$A$2:$B$55,2,FALSE)</f>
        <v>7.8</v>
      </c>
      <c r="C17" s="28">
        <f>VLOOKUP(A17,资本存量!$A$2:$J$66,10,FALSE)</f>
        <v>8.8319356013116348</v>
      </c>
      <c r="D17" s="28">
        <f>VLOOKUP(A17,劳动力!A18:D72,4,FALSE)</f>
        <v>5.2605260526052522</v>
      </c>
      <c r="E17">
        <f t="shared" si="0"/>
        <v>3.5714095487063826</v>
      </c>
      <c r="F17" s="29">
        <f t="shared" si="1"/>
        <v>3.5184039628653228</v>
      </c>
      <c r="G17" s="29">
        <f t="shared" si="2"/>
        <v>3.1648749353695398</v>
      </c>
      <c r="H17" s="29">
        <f t="shared" si="3"/>
        <v>1.1167211017651373</v>
      </c>
      <c r="N17" s="17" t="s">
        <v>21</v>
      </c>
      <c r="O17" s="13">
        <f>O6</f>
        <v>10.45</v>
      </c>
      <c r="P17" s="13">
        <f>$O$26*P6</f>
        <v>4.3211945251859714</v>
      </c>
      <c r="Q17" s="13">
        <f>(1-$O$26)*Q6</f>
        <v>1.8745782807614286</v>
      </c>
      <c r="R17" s="18">
        <f t="shared" si="4"/>
        <v>4.2542271940525991</v>
      </c>
      <c r="S17" s="30">
        <f t="shared" si="5"/>
        <v>1.1807692307692275</v>
      </c>
      <c r="T17" s="30">
        <f t="shared" si="6"/>
        <v>0.82289158123454742</v>
      </c>
      <c r="U17" s="30">
        <f t="shared" si="7"/>
        <v>-1.1292159479869734</v>
      </c>
      <c r="V17" s="30">
        <f t="shared" si="8"/>
        <v>1.4870935975216537</v>
      </c>
    </row>
    <row r="18" spans="1:22" x14ac:dyDescent="0.4">
      <c r="A18" s="8">
        <v>1981</v>
      </c>
      <c r="B18" s="28">
        <f>VLOOKUP(A18,GDP!$A$2:$B$55,2,FALSE)</f>
        <v>5.0999999999999996</v>
      </c>
      <c r="C18" s="28">
        <f>VLOOKUP(A18,资本存量!$A$2:$J$66,10,FALSE)</f>
        <v>5.7891027225544844</v>
      </c>
      <c r="D18" s="28">
        <f>VLOOKUP(A18,劳动力!A19:D73,4,FALSE)</f>
        <v>5.0166270783847944</v>
      </c>
      <c r="E18">
        <f t="shared" si="0"/>
        <v>0.77247564416969006</v>
      </c>
      <c r="F18" s="29">
        <f t="shared" si="1"/>
        <v>2.3062217479761973</v>
      </c>
      <c r="G18" s="29">
        <f t="shared" si="2"/>
        <v>3.0181387073661861</v>
      </c>
      <c r="H18" s="29">
        <f t="shared" si="3"/>
        <v>-0.22436045534238369</v>
      </c>
      <c r="N18" s="17" t="s">
        <v>22</v>
      </c>
      <c r="O18" s="13">
        <f>O7</f>
        <v>10.6875</v>
      </c>
      <c r="P18" s="13">
        <f>$O$26*P7</f>
        <v>5.2160859971638107</v>
      </c>
      <c r="Q18" s="13">
        <f>(1-$O$26)*Q7</f>
        <v>2.509551206051793</v>
      </c>
      <c r="R18" s="18">
        <f t="shared" si="4"/>
        <v>2.9618627967843962</v>
      </c>
      <c r="S18" s="30">
        <f t="shared" si="5"/>
        <v>0.23750000000000071</v>
      </c>
      <c r="T18" s="30">
        <f t="shared" si="6"/>
        <v>0.89489147197783936</v>
      </c>
      <c r="U18" s="30">
        <f t="shared" si="7"/>
        <v>0.63497292529036442</v>
      </c>
      <c r="V18" s="30">
        <f t="shared" si="8"/>
        <v>-1.2923643972682028</v>
      </c>
    </row>
    <row r="19" spans="1:22" ht="14.25" thickBot="1" x14ac:dyDescent="0.45">
      <c r="A19" s="8">
        <v>1982</v>
      </c>
      <c r="B19" s="28">
        <f>VLOOKUP(A19,GDP!$A$2:$B$55,2,FALSE)</f>
        <v>9</v>
      </c>
      <c r="C19" s="28">
        <f>VLOOKUP(A19,资本存量!$A$2:$J$66,10,FALSE)</f>
        <v>7.484909891097713</v>
      </c>
      <c r="D19" s="28">
        <f>VLOOKUP(A19,劳动力!A20:D74,4,FALSE)</f>
        <v>3.392744051388763</v>
      </c>
      <c r="E19">
        <f t="shared" si="0"/>
        <v>4.09216583970895</v>
      </c>
      <c r="F19" s="29">
        <f t="shared" si="1"/>
        <v>2.9817853991844134</v>
      </c>
      <c r="G19" s="29">
        <f t="shared" si="2"/>
        <v>2.0411667013884758</v>
      </c>
      <c r="H19" s="29">
        <f t="shared" si="3"/>
        <v>3.9770478994271103</v>
      </c>
      <c r="N19" s="19" t="s">
        <v>23</v>
      </c>
      <c r="O19" s="20">
        <f>O8</f>
        <v>8.3125</v>
      </c>
      <c r="P19" s="20">
        <f>$O$26*P8</f>
        <v>5.2267843990605494</v>
      </c>
      <c r="Q19" s="20">
        <f>(1-$O$26)*Q8</f>
        <v>1.9493907165736108</v>
      </c>
      <c r="R19" s="21">
        <f t="shared" si="4"/>
        <v>1.1363248843658398</v>
      </c>
      <c r="S19" s="30">
        <f>O19-O18</f>
        <v>-2.375</v>
      </c>
      <c r="T19" s="30">
        <f t="shared" ref="T19:V19" si="9">P19-P18</f>
        <v>1.0698401896738652E-2</v>
      </c>
      <c r="U19" s="30">
        <f t="shared" si="9"/>
        <v>-0.5601604894781822</v>
      </c>
      <c r="V19" s="30">
        <f t="shared" si="9"/>
        <v>-1.8255379124185565</v>
      </c>
    </row>
    <row r="20" spans="1:22" x14ac:dyDescent="0.4">
      <c r="A20" s="8">
        <v>1983</v>
      </c>
      <c r="B20" s="28">
        <f>VLOOKUP(A20,GDP!$A$2:$B$55,2,FALSE)</f>
        <v>10.8</v>
      </c>
      <c r="C20" s="28">
        <f>VLOOKUP(A20,资本存量!$A$2:$J$66,10,FALSE)</f>
        <v>8.208238936266298</v>
      </c>
      <c r="D20" s="28">
        <f>VLOOKUP(A20,劳动力!A21:D75,4,FALSE)</f>
        <v>2.7826391319565991</v>
      </c>
      <c r="E20">
        <f t="shared" si="0"/>
        <v>5.4255998043096989</v>
      </c>
      <c r="F20" s="29">
        <f t="shared" si="1"/>
        <v>3.2699401020559771</v>
      </c>
      <c r="G20" s="29">
        <f t="shared" si="2"/>
        <v>1.674111059396125</v>
      </c>
      <c r="H20" s="29">
        <f t="shared" si="3"/>
        <v>5.8559488385478984</v>
      </c>
    </row>
    <row r="21" spans="1:22" x14ac:dyDescent="0.4">
      <c r="A21" s="8">
        <v>1984</v>
      </c>
      <c r="B21" s="28">
        <f>VLOOKUP(A21,GDP!$A$2:$B$55,2,FALSE)</f>
        <v>15.2</v>
      </c>
      <c r="C21" s="28">
        <f>VLOOKUP(A21,资本存量!$A$2:$J$66,10,FALSE)</f>
        <v>10.20848564768686</v>
      </c>
      <c r="D21" s="28">
        <f>VLOOKUP(A21,劳动力!A22:D76,4,FALSE)</f>
        <v>4.1120381406436257</v>
      </c>
      <c r="E21">
        <f t="shared" si="0"/>
        <v>6.0964475070432345</v>
      </c>
      <c r="F21" s="29">
        <f t="shared" si="1"/>
        <v>4.0667842225141548</v>
      </c>
      <c r="G21" s="29">
        <f t="shared" si="2"/>
        <v>2.4739135049357679</v>
      </c>
      <c r="H21" s="29">
        <f t="shared" si="3"/>
        <v>8.659302272550077</v>
      </c>
    </row>
    <row r="22" spans="1:22" x14ac:dyDescent="0.4">
      <c r="A22" s="8">
        <v>1985</v>
      </c>
      <c r="B22" s="28">
        <f>VLOOKUP(A22,GDP!$A$2:$B$55,2,FALSE)</f>
        <v>13.4</v>
      </c>
      <c r="C22" s="28">
        <f>VLOOKUP(A22,资本存量!$A$2:$J$66,10,FALSE)</f>
        <v>11.301693118713141</v>
      </c>
      <c r="D22" s="28">
        <f>VLOOKUP(A22,劳动力!A23:D77,4,FALSE)</f>
        <v>4.7346471502166976</v>
      </c>
      <c r="E22">
        <f t="shared" si="0"/>
        <v>6.5670459684964433</v>
      </c>
      <c r="F22" s="29">
        <f t="shared" si="1"/>
        <v>4.5022884734420732</v>
      </c>
      <c r="G22" s="29">
        <f t="shared" si="2"/>
        <v>2.8484919461844709</v>
      </c>
      <c r="H22" s="29">
        <f t="shared" si="3"/>
        <v>6.0492195803734568</v>
      </c>
    </row>
    <row r="23" spans="1:22" x14ac:dyDescent="0.4">
      <c r="A23" s="8">
        <v>1986</v>
      </c>
      <c r="B23" s="28">
        <f>VLOOKUP(A23,GDP!$A$2:$B$55,2,FALSE)</f>
        <v>8.9</v>
      </c>
      <c r="C23" s="28">
        <f>VLOOKUP(A23,资本存量!$A$2:$J$66,10,FALSE)</f>
        <v>11.081341087826857</v>
      </c>
      <c r="D23" s="28">
        <f>VLOOKUP(A23,劳动力!A24:D78,4,FALSE)</f>
        <v>3.7788881948781938</v>
      </c>
      <c r="E23">
        <f t="shared" si="0"/>
        <v>7.3024528929486632</v>
      </c>
      <c r="F23" s="29">
        <f t="shared" si="1"/>
        <v>4.414506191766403</v>
      </c>
      <c r="G23" s="29">
        <f t="shared" si="2"/>
        <v>2.2734814754145831</v>
      </c>
      <c r="H23" s="29">
        <f t="shared" si="3"/>
        <v>2.2120123328190142</v>
      </c>
    </row>
    <row r="24" spans="1:22" ht="14.25" thickBot="1" x14ac:dyDescent="0.45">
      <c r="A24" s="8">
        <v>1987</v>
      </c>
      <c r="B24" s="28">
        <f>VLOOKUP(A24,GDP!$A$2:$B$55,2,FALSE)</f>
        <v>11.7</v>
      </c>
      <c r="C24" s="28">
        <f>VLOOKUP(A24,资本存量!$A$2:$J$66,10,FALSE)</f>
        <v>11.819216852287528</v>
      </c>
      <c r="D24" s="28">
        <f>VLOOKUP(A24,劳动力!A25:D79,4,FALSE)</f>
        <v>3.6939512488715076</v>
      </c>
      <c r="E24">
        <f t="shared" si="0"/>
        <v>8.1252656034160218</v>
      </c>
      <c r="F24" s="29">
        <f t="shared" si="1"/>
        <v>4.7084559136592059</v>
      </c>
      <c r="G24" s="29">
        <f t="shared" si="2"/>
        <v>2.2223811084902012</v>
      </c>
      <c r="H24" s="29">
        <f t="shared" si="3"/>
        <v>4.7691629778505922</v>
      </c>
      <c r="O24" s="11"/>
      <c r="P24" s="11"/>
      <c r="Q24" s="11"/>
      <c r="R24" s="11"/>
      <c r="S24" s="11"/>
    </row>
    <row r="25" spans="1:22" x14ac:dyDescent="0.4">
      <c r="A25" s="8">
        <v>1988</v>
      </c>
      <c r="B25" s="28">
        <f>VLOOKUP(A25,GDP!$A$2:$B$55,2,FALSE)</f>
        <v>11.2</v>
      </c>
      <c r="C25" s="28">
        <f>VLOOKUP(A25,资本存量!$A$2:$J$66,10,FALSE)</f>
        <v>11.224529502572377</v>
      </c>
      <c r="D25" s="28">
        <f>VLOOKUP(A25,劳动力!A26:D80,4,FALSE)</f>
        <v>3.5115722266560345</v>
      </c>
      <c r="E25">
        <f t="shared" si="0"/>
        <v>7.7129572759163425</v>
      </c>
      <c r="F25" s="29">
        <f t="shared" si="1"/>
        <v>4.4715485784661224</v>
      </c>
      <c r="G25" s="29">
        <f t="shared" si="2"/>
        <v>2.1126569496561061</v>
      </c>
      <c r="H25" s="29">
        <f t="shared" si="3"/>
        <v>4.6157944718777708</v>
      </c>
      <c r="N25" s="14" t="s">
        <v>28</v>
      </c>
      <c r="O25" s="25"/>
      <c r="P25" s="11"/>
      <c r="Q25" s="11"/>
      <c r="R25" s="11"/>
      <c r="S25" s="11"/>
    </row>
    <row r="26" spans="1:22" x14ac:dyDescent="0.4">
      <c r="A26" s="8">
        <v>1989</v>
      </c>
      <c r="B26" s="28">
        <f>VLOOKUP(A26,GDP!$A$2:$B$55,2,FALSE)</f>
        <v>4.2</v>
      </c>
      <c r="C26" s="28">
        <f>VLOOKUP(A26,资本存量!$A$2:$J$66,10,FALSE)</f>
        <v>6.2930449043448577</v>
      </c>
      <c r="D26" s="28">
        <f>VLOOKUP(A26,劳动力!A27:D81,4,FALSE)</f>
        <v>0.86212938950025464</v>
      </c>
      <c r="E26">
        <f t="shared" si="0"/>
        <v>5.4309155148446031</v>
      </c>
      <c r="F26" s="29">
        <f t="shared" si="1"/>
        <v>2.5069786657692719</v>
      </c>
      <c r="G26" s="29">
        <f t="shared" si="2"/>
        <v>0.51868038834699925</v>
      </c>
      <c r="H26" s="29">
        <f t="shared" si="3"/>
        <v>1.1743409458837291</v>
      </c>
      <c r="N26" s="17" t="s">
        <v>18</v>
      </c>
      <c r="O26" s="26">
        <f>SLOPE(B2:B53,E2:E53)</f>
        <v>0.39837291865475138</v>
      </c>
    </row>
    <row r="27" spans="1:22" x14ac:dyDescent="0.4">
      <c r="A27" s="8">
        <v>1990</v>
      </c>
      <c r="B27" s="28">
        <f>VLOOKUP(A27,GDP!$A$2:$B$55,2,FALSE)</f>
        <v>3.9</v>
      </c>
      <c r="C27" s="28">
        <f>VLOOKUP(A27,资本存量!$A$2:$J$66,10,FALSE)</f>
        <v>4.4604006436590904</v>
      </c>
      <c r="D27" s="28">
        <f>VLOOKUP(A27,劳动力!A28:D82,4,FALSE)</f>
        <v>18.42251563585824</v>
      </c>
      <c r="E27">
        <f t="shared" si="0"/>
        <v>-13.962114992199149</v>
      </c>
      <c r="F27" s="29">
        <f t="shared" si="1"/>
        <v>1.7769028227840036</v>
      </c>
      <c r="G27" s="29">
        <f>AVERAGE(G26,G28)</f>
        <v>1.0077994468299911</v>
      </c>
      <c r="H27" s="29">
        <f t="shared" si="3"/>
        <v>1.115297730386005</v>
      </c>
      <c r="N27" s="17" t="s">
        <v>29</v>
      </c>
      <c r="O27" s="26">
        <f>INTERCEPT(B2:B53,E2:E53)</f>
        <v>6.5347120674266961</v>
      </c>
    </row>
    <row r="28" spans="1:22" ht="14.25" thickBot="1" x14ac:dyDescent="0.45">
      <c r="A28" s="7">
        <v>1991</v>
      </c>
      <c r="B28" s="28">
        <f>VLOOKUP(A28,GDP!$A$2:$B$55,2,FALSE)</f>
        <v>9.3000000000000007</v>
      </c>
      <c r="C28" s="28">
        <f>VLOOKUP(A28,资本存量!$A$2:$J$66,10,FALSE)</f>
        <v>5.890605356218126</v>
      </c>
      <c r="D28" s="28">
        <f>VLOOKUP(A28,劳动力!A29:D83,4,FALSE)</f>
        <v>2.4881168945484422</v>
      </c>
      <c r="E28">
        <f t="shared" si="0"/>
        <v>3.4024884616696838</v>
      </c>
      <c r="F28" s="29">
        <f t="shared" si="1"/>
        <v>2.3466576483999262</v>
      </c>
      <c r="G28" s="29">
        <f t="shared" si="2"/>
        <v>1.4969185053129832</v>
      </c>
      <c r="H28" s="29">
        <f t="shared" si="3"/>
        <v>5.4564238462870911</v>
      </c>
      <c r="N28" s="19" t="s">
        <v>30</v>
      </c>
      <c r="O28" s="27">
        <f>RSQ(B2:B53,E2:E53)</f>
        <v>0.12948485572749602</v>
      </c>
    </row>
    <row r="29" spans="1:22" x14ac:dyDescent="0.4">
      <c r="A29" s="7">
        <v>1992</v>
      </c>
      <c r="B29" s="28">
        <f>VLOOKUP(A29,GDP!$A$2:$B$55,2,FALSE)</f>
        <v>14.2</v>
      </c>
      <c r="C29" s="28">
        <f>VLOOKUP(A29,资本存量!$A$2:$J$66,10,FALSE)</f>
        <v>9.1914768402326494</v>
      </c>
      <c r="D29" s="28">
        <f>VLOOKUP(A29,劳动力!A30:D84,4,FALSE)</f>
        <v>2.2673919267105713</v>
      </c>
      <c r="E29">
        <f t="shared" si="0"/>
        <v>6.9240849135220781</v>
      </c>
      <c r="F29" s="29">
        <f t="shared" si="1"/>
        <v>3.6616354555910324</v>
      </c>
      <c r="G29" s="29">
        <f t="shared" si="2"/>
        <v>1.3641243871326609</v>
      </c>
      <c r="H29" s="29">
        <f t="shared" si="3"/>
        <v>9.1742401572763068</v>
      </c>
    </row>
    <row r="30" spans="1:22" x14ac:dyDescent="0.4">
      <c r="A30" s="7">
        <v>1993</v>
      </c>
      <c r="B30" s="28">
        <f>VLOOKUP(A30,GDP!$A$2:$B$55,2,FALSE)</f>
        <v>13.9</v>
      </c>
      <c r="C30" s="28">
        <f>VLOOKUP(A30,资本存量!$A$2:$J$66,10,FALSE)</f>
        <v>12.427753857502587</v>
      </c>
      <c r="D30" s="28">
        <f>VLOOKUP(A30,劳动力!A31:D85,4,FALSE)</f>
        <v>2.2451150551480836</v>
      </c>
      <c r="E30">
        <f t="shared" si="0"/>
        <v>10.182638802354504</v>
      </c>
      <c r="F30" s="29">
        <f t="shared" si="1"/>
        <v>4.950880576536151</v>
      </c>
      <c r="G30" s="29">
        <f t="shared" si="2"/>
        <v>1.3507220179130186</v>
      </c>
      <c r="H30" s="29">
        <f t="shared" si="3"/>
        <v>7.5983974055508297</v>
      </c>
    </row>
    <row r="31" spans="1:22" x14ac:dyDescent="0.4">
      <c r="A31" s="7">
        <v>1994</v>
      </c>
      <c r="B31" s="28">
        <f>VLOOKUP(A31,GDP!$A$2:$B$55,2,FALSE)</f>
        <v>13</v>
      </c>
      <c r="C31" s="28">
        <f>VLOOKUP(A31,资本存量!$A$2:$J$66,10,FALSE)</f>
        <v>12.898771764843374</v>
      </c>
      <c r="D31" s="28">
        <f>VLOOKUP(A31,劳动力!A32:D86,4,FALSE)</f>
        <v>2.1410579345088054</v>
      </c>
      <c r="E31">
        <f t="shared" si="0"/>
        <v>10.75771383033457</v>
      </c>
      <c r="F31" s="29">
        <f t="shared" si="1"/>
        <v>5.1385213550221538</v>
      </c>
      <c r="G31" s="29">
        <f t="shared" si="2"/>
        <v>1.2881184361296192</v>
      </c>
      <c r="H31" s="29">
        <f t="shared" si="3"/>
        <v>6.5733602088482268</v>
      </c>
    </row>
    <row r="32" spans="1:22" x14ac:dyDescent="0.4">
      <c r="A32" s="7">
        <v>1995</v>
      </c>
      <c r="B32" s="28">
        <f>VLOOKUP(A32,GDP!$A$2:$B$55,2,FALSE)</f>
        <v>11</v>
      </c>
      <c r="C32" s="28">
        <f>VLOOKUP(A32,资本存量!$A$2:$J$66,10,FALSE)</f>
        <v>12.675369556451566</v>
      </c>
      <c r="D32" s="28">
        <f>VLOOKUP(A32,劳动力!A33:D87,4,FALSE)</f>
        <v>2.0747332868707336</v>
      </c>
      <c r="E32">
        <f t="shared" si="0"/>
        <v>10.600636269580832</v>
      </c>
      <c r="F32" s="29">
        <f t="shared" si="1"/>
        <v>5.0495239652311916</v>
      </c>
      <c r="G32" s="29">
        <f t="shared" si="2"/>
        <v>1.2482157319498739</v>
      </c>
      <c r="H32" s="29">
        <f t="shared" si="3"/>
        <v>4.7022603028189343</v>
      </c>
    </row>
    <row r="33" spans="1:8" x14ac:dyDescent="0.4">
      <c r="A33" s="7">
        <v>1996</v>
      </c>
      <c r="B33" s="28">
        <f>VLOOKUP(A33,GDP!$A$2:$B$55,2,FALSE)</f>
        <v>9.9</v>
      </c>
      <c r="C33" s="28">
        <f>VLOOKUP(A33,资本存量!$A$2:$J$66,10,FALSE)</f>
        <v>12.14481939276304</v>
      </c>
      <c r="D33" s="28">
        <f>VLOOKUP(A33,劳动力!A34:D88,4,FALSE)</f>
        <v>4.6323529411764763</v>
      </c>
      <c r="E33">
        <f t="shared" si="0"/>
        <v>7.5124664515865636</v>
      </c>
      <c r="F33" s="29">
        <f t="shared" si="1"/>
        <v>4.8381671480298376</v>
      </c>
      <c r="G33" s="29">
        <f t="shared" si="2"/>
        <v>2.7869489797610818</v>
      </c>
      <c r="H33" s="29">
        <f t="shared" si="3"/>
        <v>2.2748838722090809</v>
      </c>
    </row>
    <row r="34" spans="1:8" x14ac:dyDescent="0.4">
      <c r="A34" s="7">
        <v>1997</v>
      </c>
      <c r="B34" s="28">
        <f>VLOOKUP(A34,GDP!$A$2:$B$55,2,FALSE)</f>
        <v>9.1999999999999993</v>
      </c>
      <c r="C34" s="28">
        <f>VLOOKUP(A34,资本存量!$A$2:$J$66,10,FALSE)</f>
        <v>11.073405852523388</v>
      </c>
      <c r="D34" s="28">
        <f>VLOOKUP(A34,劳动力!A35:D89,4,FALSE)</f>
        <v>4.3118160827226193</v>
      </c>
      <c r="E34">
        <f t="shared" si="0"/>
        <v>6.7615897698007688</v>
      </c>
      <c r="F34" s="29">
        <f t="shared" si="1"/>
        <v>4.4113450089183477</v>
      </c>
      <c r="G34" s="29">
        <f t="shared" si="2"/>
        <v>2.5941053251459127</v>
      </c>
      <c r="H34" s="29">
        <f t="shared" si="3"/>
        <v>2.1945496659357389</v>
      </c>
    </row>
    <row r="35" spans="1:8" x14ac:dyDescent="0.4">
      <c r="A35" s="7">
        <v>1998</v>
      </c>
      <c r="B35" s="28">
        <f>VLOOKUP(A35,GDP!$A$2:$B$55,2,FALSE)</f>
        <v>7.8</v>
      </c>
      <c r="C35" s="28">
        <f>VLOOKUP(A35,资本存量!$A$2:$J$66,10,FALSE)</f>
        <v>11.571803466818187</v>
      </c>
      <c r="D35" s="28">
        <f>VLOOKUP(A35,劳动力!A36:D90,4,FALSE)</f>
        <v>4.0180934507482835</v>
      </c>
      <c r="E35">
        <f t="shared" si="0"/>
        <v>7.5537100160699033</v>
      </c>
      <c r="F35" s="29">
        <f t="shared" si="1"/>
        <v>4.6098931211755314</v>
      </c>
      <c r="G35" s="29">
        <f t="shared" si="2"/>
        <v>2.4173938353461484</v>
      </c>
      <c r="H35" s="29">
        <f t="shared" si="3"/>
        <v>0.77271304347832004</v>
      </c>
    </row>
    <row r="36" spans="1:8" x14ac:dyDescent="0.4">
      <c r="A36" s="7">
        <v>1999</v>
      </c>
      <c r="B36" s="28">
        <f>VLOOKUP(A36,GDP!$A$2:$B$55,2,FALSE)</f>
        <v>7.7</v>
      </c>
      <c r="C36" s="28">
        <f>VLOOKUP(A36,资本存量!$A$2:$J$66,10,FALSE)</f>
        <v>10.366768694394146</v>
      </c>
      <c r="D36" s="28">
        <f>VLOOKUP(A36,劳动力!A37:D91,4,FALSE)</f>
        <v>3.6824574389341169</v>
      </c>
      <c r="E36">
        <f t="shared" si="0"/>
        <v>6.6843112554600292</v>
      </c>
      <c r="F36" s="29">
        <f t="shared" si="1"/>
        <v>4.1298399018045027</v>
      </c>
      <c r="G36" s="29">
        <f t="shared" si="2"/>
        <v>2.2154661211640319</v>
      </c>
      <c r="H36" s="29">
        <f t="shared" si="3"/>
        <v>1.3546939770314657</v>
      </c>
    </row>
    <row r="37" spans="1:8" x14ac:dyDescent="0.4">
      <c r="A37" s="7">
        <v>2000</v>
      </c>
      <c r="B37" s="28">
        <f>VLOOKUP(A37,GDP!$A$2:$B$55,2,FALSE)</f>
        <v>8.5</v>
      </c>
      <c r="C37" s="28">
        <f>VLOOKUP(A37,资本存量!$A$2:$J$66,10,FALSE)</f>
        <v>10.230316570999264</v>
      </c>
      <c r="D37" s="28">
        <f>VLOOKUP(A37,劳动力!A38:D92,4,FALSE)</f>
        <v>3.2973407103337404</v>
      </c>
      <c r="E37">
        <f t="shared" si="0"/>
        <v>6.9329758606655236</v>
      </c>
      <c r="F37" s="29">
        <f t="shared" si="1"/>
        <v>4.075481071151045</v>
      </c>
      <c r="G37" s="29">
        <f t="shared" si="2"/>
        <v>1.9837694677589572</v>
      </c>
      <c r="H37" s="29">
        <f t="shared" si="3"/>
        <v>2.4407494610899976</v>
      </c>
    </row>
    <row r="38" spans="1:8" x14ac:dyDescent="0.4">
      <c r="A38" s="6">
        <v>2001</v>
      </c>
      <c r="B38" s="28">
        <f>VLOOKUP(A38,GDP!$A$2:$B$55,2,FALSE)</f>
        <v>8.3000000000000007</v>
      </c>
      <c r="C38" s="28">
        <f>VLOOKUP(A38,资本存量!$A$2:$J$66,10,FALSE)</f>
        <v>10.777630349940349</v>
      </c>
      <c r="D38" s="28">
        <f>VLOOKUP(A38,劳动力!A39:D93,4,FALSE)</f>
        <v>4.1985227419981896</v>
      </c>
      <c r="E38">
        <f t="shared" si="0"/>
        <v>6.5791076079421593</v>
      </c>
      <c r="F38" s="29">
        <f t="shared" si="1"/>
        <v>4.2935160586877661</v>
      </c>
      <c r="G38" s="29">
        <f t="shared" si="2"/>
        <v>2.5259449832300214</v>
      </c>
      <c r="H38" s="29">
        <f t="shared" si="3"/>
        <v>1.4805389580822133</v>
      </c>
    </row>
    <row r="39" spans="1:8" x14ac:dyDescent="0.4">
      <c r="A39" s="6">
        <v>2002</v>
      </c>
      <c r="B39" s="28">
        <f>VLOOKUP(A39,GDP!$A$2:$B$55,2,FALSE)</f>
        <v>9.1</v>
      </c>
      <c r="C39" s="28">
        <f>VLOOKUP(A39,资本存量!$A$2:$J$66,10,FALSE)</f>
        <v>11.573180458511745</v>
      </c>
      <c r="D39" s="28">
        <f>VLOOKUP(A39,劳动力!A40:D94,4,FALSE)</f>
        <v>4.2946565518384938</v>
      </c>
      <c r="E39">
        <f t="shared" si="0"/>
        <v>7.278523906673251</v>
      </c>
      <c r="F39" s="29">
        <f t="shared" si="1"/>
        <v>4.6104416773754577</v>
      </c>
      <c r="G39" s="29">
        <f t="shared" si="2"/>
        <v>2.5837816866628427</v>
      </c>
      <c r="H39" s="29">
        <f t="shared" si="3"/>
        <v>1.9057766359616992</v>
      </c>
    </row>
    <row r="40" spans="1:8" x14ac:dyDescent="0.4">
      <c r="A40" s="6">
        <v>2003</v>
      </c>
      <c r="B40" s="28">
        <f>VLOOKUP(A40,GDP!$A$2:$B$55,2,FALSE)</f>
        <v>10</v>
      </c>
      <c r="C40" s="28">
        <f>VLOOKUP(A40,资本存量!$A$2:$J$66,10,FALSE)</f>
        <v>13.388699338881672</v>
      </c>
      <c r="D40" s="28">
        <f>VLOOKUP(A40,劳动力!A41:D95,4,FALSE)</f>
        <v>4.2569259509519508</v>
      </c>
      <c r="E40">
        <f t="shared" si="0"/>
        <v>9.1317733879297212</v>
      </c>
      <c r="F40" s="29">
        <f t="shared" si="1"/>
        <v>5.3336952326212321</v>
      </c>
      <c r="G40" s="29">
        <f t="shared" si="2"/>
        <v>2.5610819353740695</v>
      </c>
      <c r="H40" s="29">
        <f t="shared" si="3"/>
        <v>2.1052228320046984</v>
      </c>
    </row>
    <row r="41" spans="1:8" x14ac:dyDescent="0.4">
      <c r="A41" s="6">
        <v>2004</v>
      </c>
      <c r="B41" s="28">
        <f>VLOOKUP(A41,GDP!$A$2:$B$55,2,FALSE)</f>
        <v>10.1</v>
      </c>
      <c r="C41" s="28">
        <f>VLOOKUP(A41,资本存量!$A$2:$J$66,10,FALSE)</f>
        <v>13.785738320129838</v>
      </c>
      <c r="D41" s="28">
        <f>VLOOKUP(A41,劳动力!A42:D96,4,FALSE)</f>
        <v>4.0526115135341323</v>
      </c>
      <c r="E41">
        <f t="shared" si="0"/>
        <v>9.7331268065957062</v>
      </c>
      <c r="F41" s="29">
        <f t="shared" si="1"/>
        <v>5.4918648104007728</v>
      </c>
      <c r="G41" s="29">
        <f t="shared" si="2"/>
        <v>2.4381608367136907</v>
      </c>
      <c r="H41" s="29">
        <f t="shared" si="3"/>
        <v>2.1699743528855362</v>
      </c>
    </row>
    <row r="42" spans="1:8" x14ac:dyDescent="0.4">
      <c r="A42" s="6">
        <v>2005</v>
      </c>
      <c r="B42" s="28">
        <f>VLOOKUP(A42,GDP!$A$2:$B$55,2,FALSE)</f>
        <v>11.4</v>
      </c>
      <c r="C42" s="28">
        <f>VLOOKUP(A42,资本存量!$A$2:$J$66,10,FALSE)</f>
        <v>13.750264137771339</v>
      </c>
      <c r="D42" s="28">
        <f>VLOOKUP(A42,劳动力!A43:D97,4,FALSE)</f>
        <v>4.0156816766203862</v>
      </c>
      <c r="E42">
        <f t="shared" si="0"/>
        <v>9.7345824611509535</v>
      </c>
      <c r="F42" s="29">
        <f t="shared" si="1"/>
        <v>5.4777328568377266</v>
      </c>
      <c r="G42" s="29">
        <f t="shared" si="2"/>
        <v>2.4159428467167179</v>
      </c>
      <c r="H42" s="29">
        <f t="shared" si="3"/>
        <v>3.5063242964455559</v>
      </c>
    </row>
    <row r="43" spans="1:8" x14ac:dyDescent="0.4">
      <c r="A43" s="6">
        <v>2006</v>
      </c>
      <c r="B43" s="28">
        <f>VLOOKUP(A43,GDP!$A$2:$B$55,2,FALSE)</f>
        <v>12.7</v>
      </c>
      <c r="C43" s="28">
        <f>VLOOKUP(A43,资本存量!$A$2:$J$66,10,FALSE)</f>
        <v>13.664489758597709</v>
      </c>
      <c r="D43" s="28">
        <f>VLOOKUP(A43,劳动力!A44:D98,4,FALSE)</f>
        <v>4.3714114621860478</v>
      </c>
      <c r="E43">
        <f t="shared" si="0"/>
        <v>9.2930782964116609</v>
      </c>
      <c r="F43" s="29">
        <f t="shared" si="1"/>
        <v>5.4435626670605286</v>
      </c>
      <c r="G43" s="29">
        <f t="shared" si="2"/>
        <v>2.6299595193541578</v>
      </c>
      <c r="H43" s="29">
        <f t="shared" si="3"/>
        <v>4.6264778135853124</v>
      </c>
    </row>
    <row r="44" spans="1:8" x14ac:dyDescent="0.4">
      <c r="A44" s="6">
        <v>2007</v>
      </c>
      <c r="B44" s="28">
        <f>VLOOKUP(A44,GDP!$A$2:$B$55,2,FALSE)</f>
        <v>14.2</v>
      </c>
      <c r="C44" s="28">
        <f>VLOOKUP(A44,资本存量!$A$2:$J$66,10,FALSE)</f>
        <v>14.153053630869007</v>
      </c>
      <c r="D44" s="28">
        <f>VLOOKUP(A44,劳动力!A45:D99,4,FALSE)</f>
        <v>4.4650691866351622</v>
      </c>
      <c r="E44">
        <f t="shared" si="0"/>
        <v>9.6879844442338445</v>
      </c>
      <c r="F44" s="29">
        <f t="shared" si="1"/>
        <v>5.6381932828065127</v>
      </c>
      <c r="G44" s="29">
        <f t="shared" si="2"/>
        <v>2.6863065427599162</v>
      </c>
      <c r="H44" s="29">
        <f t="shared" si="3"/>
        <v>5.8755001744335713</v>
      </c>
    </row>
    <row r="45" spans="1:8" x14ac:dyDescent="0.4">
      <c r="A45" s="6">
        <v>2008</v>
      </c>
      <c r="B45" s="28">
        <f>VLOOKUP(A45,GDP!$A$2:$B$55,2,FALSE)</f>
        <v>9.6999999999999993</v>
      </c>
      <c r="C45" s="28">
        <f>VLOOKUP(A45,资本存量!$A$2:$J$66,10,FALSE)</f>
        <v>13.654746938846941</v>
      </c>
      <c r="D45" s="28">
        <f>VLOOKUP(A45,劳动力!A46:D100,4,FALSE)</f>
        <v>3.7153103091784212</v>
      </c>
      <c r="E45">
        <f t="shared" si="0"/>
        <v>9.9394366296685206</v>
      </c>
      <c r="F45" s="29">
        <f t="shared" si="1"/>
        <v>5.4396813915204882</v>
      </c>
      <c r="G45" s="29">
        <f t="shared" si="2"/>
        <v>2.2352312976029269</v>
      </c>
      <c r="H45" s="29">
        <f t="shared" si="3"/>
        <v>2.0250873108765841</v>
      </c>
    </row>
    <row r="46" spans="1:8" x14ac:dyDescent="0.4">
      <c r="A46" s="5">
        <v>2009</v>
      </c>
      <c r="B46" s="28">
        <f>VLOOKUP(A46,GDP!$A$2:$B$55,2,FALSE)</f>
        <v>9.4</v>
      </c>
      <c r="C46" s="28">
        <f>VLOOKUP(A46,资本存量!$A$2:$J$66,10,FALSE)</f>
        <v>16.211033933863604</v>
      </c>
      <c r="D46" s="28">
        <f>VLOOKUP(A46,劳动力!A47:D101,4,FALSE)</f>
        <v>3.7971529140578664</v>
      </c>
      <c r="E46">
        <f t="shared" si="0"/>
        <v>12.413881019805737</v>
      </c>
      <c r="F46" s="29">
        <f t="shared" si="1"/>
        <v>6.4580369026444595</v>
      </c>
      <c r="G46" s="29">
        <f t="shared" si="2"/>
        <v>2.28447002510624</v>
      </c>
      <c r="H46" s="29">
        <f t="shared" si="3"/>
        <v>0.65749307224930087</v>
      </c>
    </row>
    <row r="47" spans="1:8" x14ac:dyDescent="0.4">
      <c r="A47" s="5">
        <v>2010</v>
      </c>
      <c r="B47" s="28">
        <f>VLOOKUP(A47,GDP!$A$2:$B$55,2,FALSE)</f>
        <v>10.6</v>
      </c>
      <c r="C47" s="28">
        <f>VLOOKUP(A47,资本存量!$A$2:$J$66,10,FALSE)</f>
        <v>15.797402914428149</v>
      </c>
      <c r="D47" s="28">
        <f>VLOOKUP(A47,劳动力!A48:D102,4,FALSE)</f>
        <v>4.0963927735430117</v>
      </c>
      <c r="E47">
        <f t="shared" si="0"/>
        <v>11.701010140885138</v>
      </c>
      <c r="F47" s="29">
        <f t="shared" si="1"/>
        <v>6.2932575061858174</v>
      </c>
      <c r="G47" s="29">
        <f t="shared" si="2"/>
        <v>2.4645008283904501</v>
      </c>
      <c r="H47" s="29">
        <f t="shared" si="3"/>
        <v>1.8422416654237321</v>
      </c>
    </row>
    <row r="48" spans="1:8" x14ac:dyDescent="0.4">
      <c r="A48" s="5">
        <v>2011</v>
      </c>
      <c r="B48" s="28">
        <f>VLOOKUP(A48,GDP!$A$2:$B$55,2,FALSE)</f>
        <v>9.6</v>
      </c>
      <c r="C48" s="28">
        <f>VLOOKUP(A48,资本存量!$A$2:$J$66,10,FALSE)</f>
        <v>14.664237264159553</v>
      </c>
      <c r="D48" s="28">
        <f>VLOOKUP(A48,劳动力!A49:D103,4,FALSE)</f>
        <v>3.5373482861014161</v>
      </c>
      <c r="E48">
        <f t="shared" si="0"/>
        <v>11.126888978058137</v>
      </c>
      <c r="F48" s="29">
        <f t="shared" si="1"/>
        <v>5.8418349987690075</v>
      </c>
      <c r="G48" s="29">
        <f t="shared" si="2"/>
        <v>2.1281645250688128</v>
      </c>
      <c r="H48" s="29">
        <f t="shared" si="3"/>
        <v>1.6300004761621794</v>
      </c>
    </row>
    <row r="49" spans="1:8" x14ac:dyDescent="0.4">
      <c r="A49" s="5">
        <v>2012</v>
      </c>
      <c r="B49" s="28">
        <f>VLOOKUP(A49,GDP!$A$2:$B$55,2,FALSE)</f>
        <v>7.9</v>
      </c>
      <c r="C49" s="28">
        <f>VLOOKUP(A49,资本存量!$A$2:$J$66,10,FALSE)</f>
        <v>13.652570383475805</v>
      </c>
      <c r="D49" s="28">
        <f>VLOOKUP(A49,劳动力!A50:D104,4,FALSE)</f>
        <v>3.3079022108370104</v>
      </c>
      <c r="E49">
        <f t="shared" si="0"/>
        <v>10.344668172638794</v>
      </c>
      <c r="F49" s="29">
        <f t="shared" si="1"/>
        <v>5.4388143108046743</v>
      </c>
      <c r="G49" s="29">
        <f t="shared" si="2"/>
        <v>1.9901235524813661</v>
      </c>
      <c r="H49" s="29">
        <f t="shared" si="3"/>
        <v>0.47106213671396002</v>
      </c>
    </row>
    <row r="50" spans="1:8" x14ac:dyDescent="0.4">
      <c r="A50" s="5">
        <v>2013</v>
      </c>
      <c r="B50" s="28">
        <f>VLOOKUP(A50,GDP!$A$2:$B$55,2,FALSE)</f>
        <v>7.8</v>
      </c>
      <c r="C50" s="28">
        <f>VLOOKUP(A50,资本存量!$A$2:$J$66,10,FALSE)</f>
        <v>12.954798148312996</v>
      </c>
      <c r="D50" s="28">
        <f>VLOOKUP(A50,劳动力!A51:D105,4,FALSE)</f>
        <v>3.067220095951706</v>
      </c>
      <c r="E50">
        <f t="shared" si="0"/>
        <v>9.8875780523612899</v>
      </c>
      <c r="F50" s="29">
        <f t="shared" si="1"/>
        <v>5.160840748926617</v>
      </c>
      <c r="G50" s="29">
        <f t="shared" si="2"/>
        <v>1.8453226741709186</v>
      </c>
      <c r="H50" s="29">
        <f t="shared" si="3"/>
        <v>0.79383657690246423</v>
      </c>
    </row>
    <row r="51" spans="1:8" x14ac:dyDescent="0.4">
      <c r="A51" s="5">
        <v>2014</v>
      </c>
      <c r="B51" s="28">
        <f>VLOOKUP(A51,GDP!$A$2:$B$55,2,FALSE)</f>
        <v>7.4</v>
      </c>
      <c r="C51" s="28">
        <f>VLOOKUP(A51,资本存量!$A$2:$J$66,10,FALSE)</f>
        <v>11.594117887860911</v>
      </c>
      <c r="D51" s="28">
        <f>VLOOKUP(A51,劳动力!A52:D106,4,FALSE)</f>
        <v>2.7981171548117079</v>
      </c>
      <c r="E51">
        <f t="shared" si="0"/>
        <v>8.7960007330492029</v>
      </c>
      <c r="F51" s="29">
        <f t="shared" si="1"/>
        <v>4.6187825822144122</v>
      </c>
      <c r="G51" s="29">
        <f t="shared" si="2"/>
        <v>1.683423057111439</v>
      </c>
      <c r="H51" s="29">
        <f t="shared" si="3"/>
        <v>1.0977943606741492</v>
      </c>
    </row>
    <row r="52" spans="1:8" x14ac:dyDescent="0.4">
      <c r="A52" s="5">
        <v>2015</v>
      </c>
      <c r="B52" s="28">
        <f>VLOOKUP(A52,GDP!$A$2:$B$55,2,FALSE)</f>
        <v>7</v>
      </c>
      <c r="C52" s="28">
        <f>VLOOKUP(A52,资本存量!$A$2:$J$66,10,FALSE)</f>
        <v>10.43376303458885</v>
      </c>
      <c r="D52" s="28">
        <f>VLOOKUP(A52,劳动力!A53:D107,4,FALSE)</f>
        <v>2.798270160264571</v>
      </c>
      <c r="E52">
        <f t="shared" si="0"/>
        <v>7.6354928743242789</v>
      </c>
      <c r="F52" s="29">
        <f t="shared" si="1"/>
        <v>4.1565286326412156</v>
      </c>
      <c r="G52" s="29">
        <f t="shared" si="2"/>
        <v>1.683515109335475</v>
      </c>
      <c r="H52" s="29">
        <f t="shared" si="3"/>
        <v>1.1599562580233094</v>
      </c>
    </row>
    <row r="53" spans="1:8" x14ac:dyDescent="0.4">
      <c r="A53" s="5">
        <v>2016</v>
      </c>
      <c r="B53" s="28">
        <f>VLOOKUP(A53,GDP!$A$2:$B$55,2,FALSE)</f>
        <v>6.8</v>
      </c>
      <c r="C53" s="28">
        <f>VLOOKUP(A53,资本存量!$A$2:$J$66,10,FALSE)</f>
        <v>9.6547213181212186</v>
      </c>
      <c r="D53" s="28">
        <f>VLOOKUP(A53,劳动力!A54:D108,4,FALSE)</f>
        <v>2.5191784211828772</v>
      </c>
      <c r="E53">
        <f t="shared" si="0"/>
        <v>7.1355428969383414</v>
      </c>
      <c r="F53" s="29">
        <f t="shared" si="1"/>
        <v>3.8461795102981982</v>
      </c>
      <c r="G53" s="29">
        <f t="shared" si="2"/>
        <v>1.5156059609241859</v>
      </c>
      <c r="H53" s="29">
        <f t="shared" si="3"/>
        <v>1.4382145287776158</v>
      </c>
    </row>
  </sheetData>
  <mergeCells count="4">
    <mergeCell ref="S14:S15"/>
    <mergeCell ref="T14:T15"/>
    <mergeCell ref="U14:U15"/>
    <mergeCell ref="V14:V1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DDB8-F6F0-4F3E-9F08-A354B8DD0D51}">
  <dimension ref="A1:D56"/>
  <sheetViews>
    <sheetView workbookViewId="0">
      <selection activeCell="D3" sqref="D3:D56"/>
    </sheetView>
  </sheetViews>
  <sheetFormatPr defaultRowHeight="13.9" x14ac:dyDescent="0.4"/>
  <cols>
    <col min="3" max="3" width="12.86328125" bestFit="1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 s="1">
        <v>1964</v>
      </c>
      <c r="B2" s="1">
        <v>27736</v>
      </c>
      <c r="C2" s="1">
        <v>4828</v>
      </c>
    </row>
    <row r="3" spans="1:4" x14ac:dyDescent="0.4">
      <c r="A3" s="1">
        <v>1965</v>
      </c>
      <c r="B3" s="1">
        <v>28670</v>
      </c>
      <c r="C3" s="1">
        <v>5136</v>
      </c>
      <c r="D3">
        <f>100*(C3/C2-1)</f>
        <v>6.3794531897265916</v>
      </c>
    </row>
    <row r="4" spans="1:4" x14ac:dyDescent="0.4">
      <c r="A4" s="1">
        <v>1966</v>
      </c>
      <c r="B4" s="1">
        <v>29805</v>
      </c>
      <c r="C4" s="1">
        <v>5354</v>
      </c>
      <c r="D4">
        <f t="shared" ref="D4:D56" si="0">100*(C4/C3-1)</f>
        <v>4.244548286604366</v>
      </c>
    </row>
    <row r="5" spans="1:4" x14ac:dyDescent="0.4">
      <c r="A5" s="1">
        <v>1967</v>
      </c>
      <c r="B5" s="1">
        <v>30814</v>
      </c>
      <c r="C5" s="1">
        <v>5446</v>
      </c>
      <c r="D5">
        <f t="shared" si="0"/>
        <v>1.7183414269704933</v>
      </c>
    </row>
    <row r="6" spans="1:4" x14ac:dyDescent="0.4">
      <c r="A6" s="1">
        <v>1968</v>
      </c>
      <c r="B6" s="1">
        <v>31915</v>
      </c>
      <c r="C6" s="1">
        <v>5630</v>
      </c>
      <c r="D6">
        <f t="shared" si="0"/>
        <v>3.3786265148733063</v>
      </c>
    </row>
    <row r="7" spans="1:4" x14ac:dyDescent="0.4">
      <c r="A7" s="1">
        <v>1969</v>
      </c>
      <c r="B7" s="1">
        <v>33225</v>
      </c>
      <c r="C7" s="1">
        <v>5825</v>
      </c>
      <c r="D7">
        <f t="shared" si="0"/>
        <v>3.4635879218472443</v>
      </c>
    </row>
    <row r="8" spans="1:4" x14ac:dyDescent="0.4">
      <c r="A8" s="1">
        <v>1970</v>
      </c>
      <c r="B8" s="1">
        <v>34432</v>
      </c>
      <c r="C8" s="1">
        <v>6312</v>
      </c>
      <c r="D8">
        <f t="shared" si="0"/>
        <v>8.360515021459225</v>
      </c>
    </row>
    <row r="9" spans="1:4" x14ac:dyDescent="0.4">
      <c r="A9" s="1">
        <v>1971</v>
      </c>
      <c r="B9" s="1">
        <v>35620</v>
      </c>
      <c r="C9" s="1">
        <v>6868</v>
      </c>
      <c r="D9">
        <f t="shared" si="0"/>
        <v>8.8086185044359944</v>
      </c>
    </row>
    <row r="10" spans="1:4" x14ac:dyDescent="0.4">
      <c r="A10" s="1">
        <v>1972</v>
      </c>
      <c r="B10" s="1">
        <v>35854</v>
      </c>
      <c r="C10" s="1">
        <v>7200</v>
      </c>
      <c r="D10">
        <f t="shared" si="0"/>
        <v>4.8340128130460069</v>
      </c>
    </row>
    <row r="11" spans="1:4" x14ac:dyDescent="0.4">
      <c r="A11" s="1">
        <v>1973</v>
      </c>
      <c r="B11" s="1">
        <v>36652</v>
      </c>
      <c r="C11" s="1">
        <v>7388</v>
      </c>
      <c r="D11">
        <f t="shared" si="0"/>
        <v>2.6111111111111196</v>
      </c>
    </row>
    <row r="12" spans="1:4" x14ac:dyDescent="0.4">
      <c r="A12" s="1">
        <v>1974</v>
      </c>
      <c r="B12" s="1">
        <v>37369</v>
      </c>
      <c r="C12" s="1">
        <v>7687</v>
      </c>
      <c r="D12">
        <f t="shared" si="0"/>
        <v>4.0471034109366588</v>
      </c>
    </row>
    <row r="13" spans="1:4" x14ac:dyDescent="0.4">
      <c r="A13" s="1">
        <v>1975</v>
      </c>
      <c r="B13" s="1">
        <v>38168</v>
      </c>
      <c r="C13" s="1">
        <v>8222</v>
      </c>
      <c r="D13">
        <f t="shared" si="0"/>
        <v>6.9598022635618539</v>
      </c>
    </row>
    <row r="14" spans="1:4" x14ac:dyDescent="0.4">
      <c r="A14" s="1">
        <v>1976</v>
      </c>
      <c r="B14" s="1">
        <v>38834</v>
      </c>
      <c r="C14" s="1">
        <v>8692</v>
      </c>
      <c r="D14">
        <f t="shared" si="0"/>
        <v>5.7163707127219743</v>
      </c>
    </row>
    <row r="15" spans="1:4" x14ac:dyDescent="0.4">
      <c r="A15" s="1">
        <v>1977</v>
      </c>
      <c r="B15" s="1">
        <v>39377</v>
      </c>
      <c r="C15" s="1">
        <v>9127</v>
      </c>
      <c r="D15">
        <f t="shared" si="0"/>
        <v>5.0046019328117808</v>
      </c>
    </row>
    <row r="16" spans="1:4" x14ac:dyDescent="0.4">
      <c r="A16" s="1">
        <v>1978</v>
      </c>
      <c r="B16" s="1">
        <v>40152</v>
      </c>
      <c r="C16" s="1">
        <v>9514</v>
      </c>
      <c r="D16">
        <f t="shared" si="0"/>
        <v>4.2401665388408061</v>
      </c>
    </row>
    <row r="17" spans="1:4" x14ac:dyDescent="0.4">
      <c r="A17" s="1">
        <v>1979</v>
      </c>
      <c r="B17" s="1">
        <v>41024</v>
      </c>
      <c r="C17" s="1">
        <v>9999</v>
      </c>
      <c r="D17">
        <f t="shared" si="0"/>
        <v>5.0977506832037056</v>
      </c>
    </row>
    <row r="18" spans="1:4" x14ac:dyDescent="0.4">
      <c r="A18" s="1">
        <v>1980</v>
      </c>
      <c r="B18" s="1">
        <v>42361</v>
      </c>
      <c r="C18" s="1">
        <v>10525</v>
      </c>
      <c r="D18">
        <f t="shared" si="0"/>
        <v>5.2605260526052522</v>
      </c>
    </row>
    <row r="19" spans="1:4" x14ac:dyDescent="0.4">
      <c r="A19" s="1">
        <v>1981</v>
      </c>
      <c r="B19" s="1">
        <v>43725</v>
      </c>
      <c r="C19" s="1">
        <v>11053</v>
      </c>
      <c r="D19">
        <f t="shared" si="0"/>
        <v>5.0166270783847944</v>
      </c>
    </row>
    <row r="20" spans="1:4" x14ac:dyDescent="0.4">
      <c r="A20" s="1">
        <v>1982</v>
      </c>
      <c r="B20" s="1">
        <v>45295</v>
      </c>
      <c r="C20" s="1">
        <v>11428</v>
      </c>
      <c r="D20">
        <f t="shared" si="0"/>
        <v>3.392744051388763</v>
      </c>
    </row>
    <row r="21" spans="1:4" x14ac:dyDescent="0.4">
      <c r="A21" s="1">
        <v>1983</v>
      </c>
      <c r="B21" s="1">
        <v>46436</v>
      </c>
      <c r="C21" s="1">
        <v>11746</v>
      </c>
      <c r="D21">
        <f t="shared" si="0"/>
        <v>2.7826391319565991</v>
      </c>
    </row>
    <row r="22" spans="1:4" x14ac:dyDescent="0.4">
      <c r="A22" s="1">
        <v>1984</v>
      </c>
      <c r="B22" s="1">
        <v>48197</v>
      </c>
      <c r="C22" s="1">
        <v>12229</v>
      </c>
      <c r="D22">
        <f t="shared" si="0"/>
        <v>4.1120381406436257</v>
      </c>
    </row>
    <row r="23" spans="1:4" x14ac:dyDescent="0.4">
      <c r="A23" s="1">
        <v>1985</v>
      </c>
      <c r="B23" s="1">
        <v>49873</v>
      </c>
      <c r="C23" s="1">
        <v>12808</v>
      </c>
      <c r="D23">
        <f t="shared" si="0"/>
        <v>4.7346471502166976</v>
      </c>
    </row>
    <row r="24" spans="1:4" x14ac:dyDescent="0.4">
      <c r="A24" s="1">
        <v>1986</v>
      </c>
      <c r="B24" s="1">
        <v>51282</v>
      </c>
      <c r="C24" s="1">
        <v>13292</v>
      </c>
      <c r="D24">
        <f t="shared" si="0"/>
        <v>3.7788881948781938</v>
      </c>
    </row>
    <row r="25" spans="1:4" x14ac:dyDescent="0.4">
      <c r="A25" s="1">
        <v>1987</v>
      </c>
      <c r="B25" s="1">
        <v>52783</v>
      </c>
      <c r="C25" s="1">
        <v>13783</v>
      </c>
      <c r="D25">
        <f t="shared" si="0"/>
        <v>3.6939512488715076</v>
      </c>
    </row>
    <row r="26" spans="1:4" x14ac:dyDescent="0.4">
      <c r="A26" s="1">
        <v>1988</v>
      </c>
      <c r="B26" s="1">
        <v>54334</v>
      </c>
      <c r="C26" s="1">
        <v>14267</v>
      </c>
      <c r="D26">
        <f t="shared" si="0"/>
        <v>3.5115722266560345</v>
      </c>
    </row>
    <row r="27" spans="1:4" x14ac:dyDescent="0.4">
      <c r="A27" s="1">
        <v>1989</v>
      </c>
      <c r="B27" s="1">
        <v>55329</v>
      </c>
      <c r="C27" s="1">
        <v>14390</v>
      </c>
      <c r="D27">
        <f t="shared" si="0"/>
        <v>0.86212938950025464</v>
      </c>
    </row>
    <row r="28" spans="1:4" x14ac:dyDescent="0.4">
      <c r="A28" s="1">
        <v>1990</v>
      </c>
      <c r="B28" s="1">
        <v>64749</v>
      </c>
      <c r="C28" s="1">
        <v>17041</v>
      </c>
      <c r="D28">
        <f t="shared" si="0"/>
        <v>18.42251563585824</v>
      </c>
    </row>
    <row r="29" spans="1:4" x14ac:dyDescent="0.4">
      <c r="A29" s="1">
        <v>1991</v>
      </c>
      <c r="B29" s="1">
        <v>65491</v>
      </c>
      <c r="C29" s="1">
        <v>17465</v>
      </c>
      <c r="D29">
        <f t="shared" si="0"/>
        <v>2.4881168945484422</v>
      </c>
    </row>
    <row r="30" spans="1:4" x14ac:dyDescent="0.4">
      <c r="A30" s="1">
        <v>1992</v>
      </c>
      <c r="B30" s="1">
        <v>66152</v>
      </c>
      <c r="C30" s="1">
        <v>17861</v>
      </c>
      <c r="D30">
        <f t="shared" si="0"/>
        <v>2.2673919267105713</v>
      </c>
    </row>
    <row r="31" spans="1:4" x14ac:dyDescent="0.4">
      <c r="A31" s="1">
        <v>1993</v>
      </c>
      <c r="B31" s="1">
        <v>66808</v>
      </c>
      <c r="C31" s="1">
        <v>18262</v>
      </c>
      <c r="D31">
        <f t="shared" si="0"/>
        <v>2.2451150551480836</v>
      </c>
    </row>
    <row r="32" spans="1:4" x14ac:dyDescent="0.4">
      <c r="A32" s="1">
        <v>1994</v>
      </c>
      <c r="B32" s="1">
        <v>67455</v>
      </c>
      <c r="C32" s="1">
        <v>18653</v>
      </c>
      <c r="D32">
        <f t="shared" si="0"/>
        <v>2.1410579345088054</v>
      </c>
    </row>
    <row r="33" spans="1:4" x14ac:dyDescent="0.4">
      <c r="A33" s="1">
        <v>1995</v>
      </c>
      <c r="B33" s="1">
        <v>68065</v>
      </c>
      <c r="C33" s="1">
        <v>19040</v>
      </c>
      <c r="D33">
        <f t="shared" si="0"/>
        <v>2.0747332868707336</v>
      </c>
    </row>
    <row r="34" spans="1:4" x14ac:dyDescent="0.4">
      <c r="A34" s="1">
        <v>1996</v>
      </c>
      <c r="B34" s="1">
        <v>68950</v>
      </c>
      <c r="C34" s="1">
        <v>19922</v>
      </c>
      <c r="D34">
        <f t="shared" si="0"/>
        <v>4.6323529411764763</v>
      </c>
    </row>
    <row r="35" spans="1:4" x14ac:dyDescent="0.4">
      <c r="A35" s="1">
        <v>1997</v>
      </c>
      <c r="B35" s="1">
        <v>69820</v>
      </c>
      <c r="C35" s="1">
        <v>20781</v>
      </c>
      <c r="D35">
        <f t="shared" si="0"/>
        <v>4.3118160827226193</v>
      </c>
    </row>
    <row r="36" spans="1:4" x14ac:dyDescent="0.4">
      <c r="A36" s="1">
        <v>1998</v>
      </c>
      <c r="B36" s="1">
        <v>70637</v>
      </c>
      <c r="C36" s="1">
        <v>21616</v>
      </c>
      <c r="D36">
        <f t="shared" si="0"/>
        <v>4.0180934507482835</v>
      </c>
    </row>
    <row r="37" spans="1:4" x14ac:dyDescent="0.4">
      <c r="A37" s="1">
        <v>1999</v>
      </c>
      <c r="B37" s="1">
        <v>71394</v>
      </c>
      <c r="C37" s="1">
        <v>22412</v>
      </c>
      <c r="D37">
        <f t="shared" si="0"/>
        <v>3.6824574389341169</v>
      </c>
    </row>
    <row r="38" spans="1:4" x14ac:dyDescent="0.4">
      <c r="A38" s="1">
        <v>2000</v>
      </c>
      <c r="B38" s="1">
        <v>72085</v>
      </c>
      <c r="C38" s="1">
        <v>23151</v>
      </c>
      <c r="D38">
        <f t="shared" si="0"/>
        <v>3.2973407103337404</v>
      </c>
    </row>
    <row r="39" spans="1:4" x14ac:dyDescent="0.4">
      <c r="A39" s="1">
        <v>2001</v>
      </c>
      <c r="B39" s="1">
        <v>72797</v>
      </c>
      <c r="C39" s="1">
        <v>24123</v>
      </c>
      <c r="D39">
        <f t="shared" si="0"/>
        <v>4.1985227419981896</v>
      </c>
    </row>
    <row r="40" spans="1:4" x14ac:dyDescent="0.4">
      <c r="A40" s="1">
        <v>2002</v>
      </c>
      <c r="B40" s="1">
        <v>73280</v>
      </c>
      <c r="C40" s="1">
        <v>25159</v>
      </c>
      <c r="D40">
        <f t="shared" si="0"/>
        <v>4.2946565518384938</v>
      </c>
    </row>
    <row r="41" spans="1:4" x14ac:dyDescent="0.4">
      <c r="A41" s="1">
        <v>2003</v>
      </c>
      <c r="B41" s="1">
        <v>73736</v>
      </c>
      <c r="C41" s="1">
        <v>26230</v>
      </c>
      <c r="D41">
        <f t="shared" si="0"/>
        <v>4.2569259509519508</v>
      </c>
    </row>
    <row r="42" spans="1:4" x14ac:dyDescent="0.4">
      <c r="A42" s="1">
        <v>2004</v>
      </c>
      <c r="B42" s="1">
        <v>74264</v>
      </c>
      <c r="C42" s="1">
        <v>27293</v>
      </c>
      <c r="D42">
        <f t="shared" si="0"/>
        <v>4.0526115135341323</v>
      </c>
    </row>
    <row r="43" spans="1:4" x14ac:dyDescent="0.4">
      <c r="A43" s="1">
        <v>2005</v>
      </c>
      <c r="B43" s="1">
        <v>74647</v>
      </c>
      <c r="C43" s="1">
        <v>28389</v>
      </c>
      <c r="D43">
        <f t="shared" si="0"/>
        <v>4.0156816766203862</v>
      </c>
    </row>
    <row r="44" spans="1:4" x14ac:dyDescent="0.4">
      <c r="A44" s="1">
        <v>2006</v>
      </c>
      <c r="B44" s="1">
        <v>74978</v>
      </c>
      <c r="C44" s="1">
        <v>29630</v>
      </c>
      <c r="D44">
        <f t="shared" si="0"/>
        <v>4.3714114621860478</v>
      </c>
    </row>
    <row r="45" spans="1:4" x14ac:dyDescent="0.4">
      <c r="A45" s="1">
        <v>2007</v>
      </c>
      <c r="B45" s="1">
        <v>75321</v>
      </c>
      <c r="C45" s="1">
        <v>30953</v>
      </c>
      <c r="D45">
        <f t="shared" si="0"/>
        <v>4.4650691866351622</v>
      </c>
    </row>
    <row r="46" spans="1:4" x14ac:dyDescent="0.4">
      <c r="A46" s="1">
        <v>2008</v>
      </c>
      <c r="B46" s="1">
        <v>75564</v>
      </c>
      <c r="C46" s="1">
        <v>32103</v>
      </c>
      <c r="D46">
        <f t="shared" si="0"/>
        <v>3.7153103091784212</v>
      </c>
    </row>
    <row r="47" spans="1:4" x14ac:dyDescent="0.4">
      <c r="A47" s="1">
        <v>2009</v>
      </c>
      <c r="B47" s="1">
        <v>75828</v>
      </c>
      <c r="C47" s="1">
        <v>33322</v>
      </c>
      <c r="D47">
        <f t="shared" si="0"/>
        <v>3.7971529140578664</v>
      </c>
    </row>
    <row r="48" spans="1:4" x14ac:dyDescent="0.4">
      <c r="A48" s="1">
        <v>2010</v>
      </c>
      <c r="B48" s="1">
        <v>76105</v>
      </c>
      <c r="C48" s="1">
        <v>34687</v>
      </c>
      <c r="D48">
        <f t="shared" si="0"/>
        <v>4.0963927735430117</v>
      </c>
    </row>
    <row r="49" spans="1:4" x14ac:dyDescent="0.4">
      <c r="A49" s="1">
        <v>2011</v>
      </c>
      <c r="B49" s="1">
        <v>76420</v>
      </c>
      <c r="C49" s="1">
        <v>35914</v>
      </c>
      <c r="D49">
        <f t="shared" si="0"/>
        <v>3.5373482861014161</v>
      </c>
    </row>
    <row r="50" spans="1:4" x14ac:dyDescent="0.4">
      <c r="A50" s="1">
        <v>2012</v>
      </c>
      <c r="B50" s="1">
        <v>76704</v>
      </c>
      <c r="C50" s="1">
        <v>37102</v>
      </c>
      <c r="D50">
        <f t="shared" si="0"/>
        <v>3.3079022108370104</v>
      </c>
    </row>
    <row r="51" spans="1:4" x14ac:dyDescent="0.4">
      <c r="A51" s="1">
        <v>2013</v>
      </c>
      <c r="B51" s="1">
        <v>76977</v>
      </c>
      <c r="C51" s="1">
        <v>38240</v>
      </c>
      <c r="D51">
        <f t="shared" si="0"/>
        <v>3.067220095951706</v>
      </c>
    </row>
    <row r="52" spans="1:4" x14ac:dyDescent="0.4">
      <c r="A52" s="1">
        <v>2014</v>
      </c>
      <c r="B52" s="1">
        <v>77253</v>
      </c>
      <c r="C52" s="1">
        <v>39310</v>
      </c>
      <c r="D52">
        <f t="shared" si="0"/>
        <v>2.7981171548117079</v>
      </c>
    </row>
    <row r="53" spans="1:4" x14ac:dyDescent="0.4">
      <c r="A53" s="1">
        <v>2015</v>
      </c>
      <c r="B53" s="1">
        <v>77451</v>
      </c>
      <c r="C53" s="1">
        <v>40410</v>
      </c>
      <c r="D53">
        <f t="shared" si="0"/>
        <v>2.798270160264571</v>
      </c>
    </row>
    <row r="54" spans="1:4" x14ac:dyDescent="0.4">
      <c r="A54" s="1">
        <v>2016</v>
      </c>
      <c r="B54" s="1">
        <v>77603</v>
      </c>
      <c r="C54" s="1">
        <v>41428</v>
      </c>
      <c r="D54">
        <f t="shared" si="0"/>
        <v>2.5191784211828772</v>
      </c>
    </row>
    <row r="55" spans="1:4" x14ac:dyDescent="0.4">
      <c r="A55" s="1">
        <v>2017</v>
      </c>
      <c r="B55" s="1">
        <v>77640</v>
      </c>
      <c r="C55" s="1">
        <v>42462</v>
      </c>
      <c r="D55">
        <f t="shared" si="0"/>
        <v>2.4958964951240725</v>
      </c>
    </row>
    <row r="56" spans="1:4" x14ac:dyDescent="0.4">
      <c r="A56" s="1">
        <v>2018</v>
      </c>
      <c r="B56" s="1">
        <v>77586</v>
      </c>
      <c r="C56" s="1">
        <v>43419</v>
      </c>
      <c r="D56">
        <f t="shared" si="0"/>
        <v>2.2537798502190176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42E5-05F8-4372-8D38-2EC5AE5C4043}">
  <dimension ref="A1:J66"/>
  <sheetViews>
    <sheetView workbookViewId="0">
      <selection activeCell="D15" sqref="D15"/>
    </sheetView>
  </sheetViews>
  <sheetFormatPr defaultRowHeight="13.9" x14ac:dyDescent="0.4"/>
  <cols>
    <col min="1" max="1" width="12.9296875" style="1" customWidth="1"/>
    <col min="2" max="2" width="23.46484375" style="1" bestFit="1" customWidth="1"/>
    <col min="3" max="3" width="21.33203125" style="1" bestFit="1" customWidth="1"/>
    <col min="4" max="4" width="27.73046875" style="1" customWidth="1"/>
    <col min="5" max="5" width="27.73046875" style="1" bestFit="1" customWidth="1"/>
    <col min="6" max="6" width="30.06640625" style="1" bestFit="1" customWidth="1"/>
    <col min="7" max="7" width="9.06640625" style="1"/>
    <col min="8" max="8" width="13.265625" style="1" bestFit="1" customWidth="1"/>
    <col min="9" max="9" width="13.06640625" style="1" bestFit="1" customWidth="1"/>
    <col min="10" max="16384" width="9.06640625" style="1"/>
  </cols>
  <sheetData>
    <row r="1" spans="1:10" ht="76.900000000000006" x14ac:dyDescent="0.4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10" t="s">
        <v>15</v>
      </c>
    </row>
    <row r="2" spans="1:10" x14ac:dyDescent="0.4">
      <c r="A2" s="4">
        <v>1952</v>
      </c>
      <c r="B2" s="4">
        <v>80.7</v>
      </c>
      <c r="C2" s="4">
        <v>1</v>
      </c>
      <c r="D2" s="4">
        <v>1</v>
      </c>
      <c r="E2" s="4">
        <f>D2</f>
        <v>1</v>
      </c>
      <c r="F2" s="4">
        <f t="shared" ref="F2:F65" si="0">B2/E2</f>
        <v>80.7</v>
      </c>
      <c r="G2" s="4">
        <v>0.23100000000000001</v>
      </c>
      <c r="H2" s="4">
        <f>F3/(G2+0.1096)</f>
        <v>342.60775102759834</v>
      </c>
      <c r="I2" s="4">
        <v>342.60775100000001</v>
      </c>
    </row>
    <row r="3" spans="1:10" x14ac:dyDescent="0.4">
      <c r="A3" s="4">
        <v>1953</v>
      </c>
      <c r="B3" s="4">
        <v>115.3</v>
      </c>
      <c r="C3" s="4">
        <v>1.446</v>
      </c>
      <c r="D3" s="4">
        <f t="shared" ref="D3:D39" si="1">B3/B2/C3</f>
        <v>0.98806946822495423</v>
      </c>
      <c r="E3" s="4">
        <f>E2*D3</f>
        <v>0.98806946822495423</v>
      </c>
      <c r="F3" s="4">
        <f t="shared" si="0"/>
        <v>116.6922</v>
      </c>
      <c r="G3" s="4"/>
      <c r="H3" s="4"/>
      <c r="I3" s="4">
        <f>I2*(1-0.1096)+F3</f>
        <v>421.75014149039998</v>
      </c>
      <c r="J3" s="1">
        <f>100*(I3/I2-1)</f>
        <v>23.100000002743659</v>
      </c>
    </row>
    <row r="4" spans="1:10" x14ac:dyDescent="0.4">
      <c r="A4" s="4">
        <v>1954</v>
      </c>
      <c r="B4" s="4">
        <v>140.9</v>
      </c>
      <c r="C4" s="4">
        <v>1.23</v>
      </c>
      <c r="D4" s="4">
        <f t="shared" si="1"/>
        <v>0.99351990918001121</v>
      </c>
      <c r="E4" s="4">
        <f t="shared" ref="E4:E66" si="2">E3*D4</f>
        <v>0.98166668833439852</v>
      </c>
      <c r="F4" s="4">
        <f t="shared" si="0"/>
        <v>143.53140599999998</v>
      </c>
      <c r="G4" s="4"/>
      <c r="H4" s="4"/>
      <c r="I4" s="4">
        <f t="shared" ref="I4:I66" si="3">I3*(1-0.1096)+F4</f>
        <v>519.05773198305212</v>
      </c>
      <c r="J4" s="1">
        <f t="shared" ref="J4:J66" si="4">100*(I4/I3-1)</f>
        <v>23.072331439838312</v>
      </c>
    </row>
    <row r="5" spans="1:10" x14ac:dyDescent="0.4">
      <c r="A5" s="4">
        <v>1955</v>
      </c>
      <c r="B5" s="4">
        <v>145.5</v>
      </c>
      <c r="C5" s="4">
        <v>1.079</v>
      </c>
      <c r="D5" s="4">
        <f t="shared" si="1"/>
        <v>0.95704102647418843</v>
      </c>
      <c r="E5" s="4">
        <f t="shared" si="2"/>
        <v>0.93949529505906992</v>
      </c>
      <c r="F5" s="4">
        <f t="shared" si="0"/>
        <v>154.87038707400001</v>
      </c>
      <c r="G5" s="4"/>
      <c r="H5" s="4"/>
      <c r="I5" s="4">
        <f t="shared" si="3"/>
        <v>617.03939163170958</v>
      </c>
      <c r="J5" s="1">
        <f t="shared" si="4"/>
        <v>18.876832693411583</v>
      </c>
    </row>
    <row r="6" spans="1:10" x14ac:dyDescent="0.4">
      <c r="A6" s="4">
        <v>1956</v>
      </c>
      <c r="B6" s="4">
        <v>219.6</v>
      </c>
      <c r="C6" s="4">
        <v>1.514</v>
      </c>
      <c r="D6" s="4">
        <f t="shared" si="1"/>
        <v>0.99688134115948734</v>
      </c>
      <c r="E6" s="4">
        <f t="shared" si="2"/>
        <v>0.93656532975151396</v>
      </c>
      <c r="F6" s="4">
        <f t="shared" si="0"/>
        <v>234.47376603003599</v>
      </c>
      <c r="G6" s="4"/>
      <c r="H6" s="4"/>
      <c r="I6" s="4">
        <f t="shared" si="3"/>
        <v>783.88564033891021</v>
      </c>
      <c r="J6" s="1">
        <f t="shared" si="4"/>
        <v>27.039805070789647</v>
      </c>
    </row>
    <row r="7" spans="1:10" x14ac:dyDescent="0.4">
      <c r="A7" s="4">
        <v>1957</v>
      </c>
      <c r="B7" s="4">
        <v>187</v>
      </c>
      <c r="C7" s="4">
        <v>0.88900000000000001</v>
      </c>
      <c r="D7" s="4">
        <f t="shared" si="1"/>
        <v>0.95787206927002977</v>
      </c>
      <c r="E7" s="4">
        <f t="shared" si="2"/>
        <v>0.89710977041565043</v>
      </c>
      <c r="F7" s="4">
        <f t="shared" si="0"/>
        <v>208.44717800070202</v>
      </c>
      <c r="G7" s="4"/>
      <c r="H7" s="4"/>
      <c r="I7" s="4">
        <f t="shared" si="3"/>
        <v>906.41895215846762</v>
      </c>
      <c r="J7" s="1">
        <f t="shared" si="4"/>
        <v>15.631529079494367</v>
      </c>
    </row>
    <row r="8" spans="1:10" x14ac:dyDescent="0.4">
      <c r="A8" s="4">
        <v>1958</v>
      </c>
      <c r="B8" s="4">
        <v>333</v>
      </c>
      <c r="C8" s="4">
        <v>1.774</v>
      </c>
      <c r="D8" s="4">
        <f t="shared" si="1"/>
        <v>1.003804206934388</v>
      </c>
      <c r="E8" s="4">
        <f t="shared" si="2"/>
        <v>0.90052256162517286</v>
      </c>
      <c r="F8" s="4">
        <f t="shared" si="0"/>
        <v>369.78529377324537</v>
      </c>
      <c r="G8" s="4"/>
      <c r="H8" s="4"/>
      <c r="I8" s="4">
        <f t="shared" si="3"/>
        <v>1176.8607287751449</v>
      </c>
      <c r="J8" s="1">
        <f t="shared" si="4"/>
        <v>29.836288834503154</v>
      </c>
    </row>
    <row r="9" spans="1:10" x14ac:dyDescent="0.4">
      <c r="A9" s="4">
        <v>1959</v>
      </c>
      <c r="B9" s="4">
        <v>435.7</v>
      </c>
      <c r="C9" s="4">
        <v>1.2070000000000001</v>
      </c>
      <c r="D9" s="4">
        <f t="shared" si="1"/>
        <v>1.0840169083748206</v>
      </c>
      <c r="E9" s="4">
        <f t="shared" si="2"/>
        <v>0.97618168317469367</v>
      </c>
      <c r="F9" s="4">
        <f t="shared" si="0"/>
        <v>446.33084958430715</v>
      </c>
      <c r="G9" s="4"/>
      <c r="H9" s="4"/>
      <c r="I9" s="4">
        <f t="shared" si="3"/>
        <v>1494.2076424856962</v>
      </c>
      <c r="J9" s="1">
        <f t="shared" si="4"/>
        <v>26.965545365834419</v>
      </c>
    </row>
    <row r="10" spans="1:10" x14ac:dyDescent="0.4">
      <c r="A10" s="4">
        <v>1960</v>
      </c>
      <c r="B10" s="4">
        <v>473</v>
      </c>
      <c r="C10" s="4">
        <v>1.089</v>
      </c>
      <c r="D10" s="4">
        <f t="shared" si="1"/>
        <v>0.99688646854127694</v>
      </c>
      <c r="E10" s="4">
        <f t="shared" si="2"/>
        <v>0.97314231079470004</v>
      </c>
      <c r="F10" s="4">
        <f t="shared" si="0"/>
        <v>486.05429519731047</v>
      </c>
      <c r="G10" s="4"/>
      <c r="H10" s="4"/>
      <c r="I10" s="4">
        <f t="shared" si="3"/>
        <v>1816.4967800665743</v>
      </c>
      <c r="J10" s="1">
        <f t="shared" si="4"/>
        <v>21.569233647120999</v>
      </c>
    </row>
    <row r="11" spans="1:10" x14ac:dyDescent="0.4">
      <c r="A11" s="4">
        <v>1961</v>
      </c>
      <c r="B11" s="4">
        <v>227.6</v>
      </c>
      <c r="C11" s="4">
        <v>0.49</v>
      </c>
      <c r="D11" s="4">
        <f t="shared" si="1"/>
        <v>0.98200802519739394</v>
      </c>
      <c r="E11" s="4">
        <f t="shared" si="2"/>
        <v>0.95563355885953194</v>
      </c>
      <c r="F11" s="4">
        <f t="shared" si="0"/>
        <v>238.16660464668215</v>
      </c>
      <c r="G11" s="4"/>
      <c r="H11" s="4"/>
      <c r="I11" s="4">
        <f t="shared" si="3"/>
        <v>1855.5753376179598</v>
      </c>
      <c r="J11" s="1">
        <f t="shared" si="4"/>
        <v>2.1513144410833185</v>
      </c>
    </row>
    <row r="12" spans="1:10" x14ac:dyDescent="0.4">
      <c r="A12" s="4">
        <v>1962</v>
      </c>
      <c r="B12" s="4">
        <v>175.1</v>
      </c>
      <c r="C12" s="4">
        <v>0.71700000000000008</v>
      </c>
      <c r="D12" s="4">
        <f t="shared" si="1"/>
        <v>1.0729876732038639</v>
      </c>
      <c r="E12" s="4">
        <f t="shared" si="2"/>
        <v>1.0253830287562169</v>
      </c>
      <c r="F12" s="4">
        <f t="shared" si="0"/>
        <v>170.76545553167111</v>
      </c>
      <c r="G12" s="4"/>
      <c r="H12" s="4"/>
      <c r="I12" s="4">
        <f t="shared" si="3"/>
        <v>1822.9697361467024</v>
      </c>
      <c r="J12" s="1">
        <f t="shared" si="4"/>
        <v>-1.7571693700733193</v>
      </c>
    </row>
    <row r="13" spans="1:10" x14ac:dyDescent="0.4">
      <c r="A13" s="4">
        <v>1963</v>
      </c>
      <c r="B13" s="4">
        <v>215.3</v>
      </c>
      <c r="C13" s="4">
        <v>1.173</v>
      </c>
      <c r="D13" s="4">
        <f t="shared" si="1"/>
        <v>1.0482379329702234</v>
      </c>
      <c r="E13" s="4">
        <f t="shared" si="2"/>
        <v>1.074845386566164</v>
      </c>
      <c r="F13" s="4">
        <f t="shared" si="0"/>
        <v>200.3078793386502</v>
      </c>
      <c r="G13" s="4"/>
      <c r="H13" s="4"/>
      <c r="I13" s="4">
        <f t="shared" si="3"/>
        <v>1823.4801324036739</v>
      </c>
      <c r="J13" s="1">
        <f t="shared" si="4"/>
        <v>2.7998065291545693E-2</v>
      </c>
    </row>
    <row r="14" spans="1:10" x14ac:dyDescent="0.4">
      <c r="A14" s="4">
        <v>1964</v>
      </c>
      <c r="B14" s="4">
        <v>290.3</v>
      </c>
      <c r="C14" s="4">
        <v>1.3769999999999998</v>
      </c>
      <c r="D14" s="4">
        <f t="shared" si="1"/>
        <v>0.97919472617795988</v>
      </c>
      <c r="E14" s="4">
        <f t="shared" si="2"/>
        <v>1.0524829339822983</v>
      </c>
      <c r="F14" s="4">
        <f t="shared" si="0"/>
        <v>275.82394984932131</v>
      </c>
      <c r="G14" s="4"/>
      <c r="H14" s="4"/>
      <c r="I14" s="4">
        <f t="shared" si="3"/>
        <v>1899.4506597415525</v>
      </c>
      <c r="J14" s="1">
        <f t="shared" si="4"/>
        <v>4.1662382818361543</v>
      </c>
    </row>
    <row r="15" spans="1:10" x14ac:dyDescent="0.4">
      <c r="A15" s="4">
        <v>1965</v>
      </c>
      <c r="B15" s="4">
        <v>350.1</v>
      </c>
      <c r="C15" s="4">
        <v>1.2470000000000001</v>
      </c>
      <c r="D15" s="4">
        <f t="shared" si="1"/>
        <v>0.96711611829810762</v>
      </c>
      <c r="E15" s="4">
        <f t="shared" si="2"/>
        <v>1.0178732096879639</v>
      </c>
      <c r="F15" s="4">
        <f t="shared" si="0"/>
        <v>343.9524654621037</v>
      </c>
      <c r="G15" s="4"/>
      <c r="H15" s="4"/>
      <c r="I15" s="4">
        <f t="shared" si="3"/>
        <v>2035.2233328959819</v>
      </c>
      <c r="J15" s="1">
        <f t="shared" si="4"/>
        <v>7.1479968409868144</v>
      </c>
    </row>
    <row r="16" spans="1:10" x14ac:dyDescent="0.4">
      <c r="A16" s="4">
        <v>1966</v>
      </c>
      <c r="B16" s="4">
        <v>406.8</v>
      </c>
      <c r="C16" s="4">
        <v>1.1850000000000001</v>
      </c>
      <c r="D16" s="4">
        <f t="shared" si="1"/>
        <v>0.98055166878179456</v>
      </c>
      <c r="E16" s="4">
        <f t="shared" si="2"/>
        <v>0.99807727436781446</v>
      </c>
      <c r="F16" s="4">
        <f t="shared" si="0"/>
        <v>407.58367157259295</v>
      </c>
      <c r="G16" s="4"/>
      <c r="H16" s="4"/>
      <c r="I16" s="4">
        <f t="shared" si="3"/>
        <v>2219.7465271831752</v>
      </c>
      <c r="J16" s="1">
        <f t="shared" si="4"/>
        <v>9.0664838253711189</v>
      </c>
    </row>
    <row r="17" spans="1:10" x14ac:dyDescent="0.4">
      <c r="A17" s="4">
        <v>1967</v>
      </c>
      <c r="B17" s="4">
        <v>323.7</v>
      </c>
      <c r="C17" s="4">
        <v>0.79299999999999993</v>
      </c>
      <c r="D17" s="4">
        <f t="shared" si="1"/>
        <v>1.0034334348856329</v>
      </c>
      <c r="E17" s="4">
        <f t="shared" si="2"/>
        <v>1.0015041077001863</v>
      </c>
      <c r="F17" s="4">
        <f t="shared" si="0"/>
        <v>323.21385155706616</v>
      </c>
      <c r="G17" s="4"/>
      <c r="H17" s="4"/>
      <c r="I17" s="4">
        <f t="shared" si="3"/>
        <v>2299.6761593609654</v>
      </c>
      <c r="J17" s="1">
        <f t="shared" si="4"/>
        <v>3.6008450153639737</v>
      </c>
    </row>
    <row r="18" spans="1:10" x14ac:dyDescent="0.4">
      <c r="A18" s="4">
        <v>1968</v>
      </c>
      <c r="B18" s="4">
        <v>300.2</v>
      </c>
      <c r="C18" s="4">
        <v>0.96</v>
      </c>
      <c r="D18" s="4">
        <f t="shared" si="1"/>
        <v>0.96604366182679446</v>
      </c>
      <c r="E18" s="4">
        <f t="shared" si="2"/>
        <v>0.96749669553726425</v>
      </c>
      <c r="F18" s="4">
        <f t="shared" si="0"/>
        <v>310.28529749478349</v>
      </c>
      <c r="G18" s="4"/>
      <c r="H18" s="4"/>
      <c r="I18" s="4">
        <f t="shared" si="3"/>
        <v>2357.9169497897869</v>
      </c>
      <c r="J18" s="1">
        <f t="shared" si="4"/>
        <v>2.5325648653506727</v>
      </c>
    </row>
    <row r="19" spans="1:10" x14ac:dyDescent="0.4">
      <c r="A19" s="4">
        <v>1969</v>
      </c>
      <c r="B19" s="4">
        <v>406.9</v>
      </c>
      <c r="C19" s="4">
        <v>1.3869999999999998</v>
      </c>
      <c r="D19" s="4">
        <f t="shared" si="1"/>
        <v>0.97723843801320653</v>
      </c>
      <c r="E19" s="4">
        <f t="shared" si="2"/>
        <v>0.94547495952977501</v>
      </c>
      <c r="F19" s="4">
        <f t="shared" si="0"/>
        <v>430.36570762526452</v>
      </c>
      <c r="G19" s="4"/>
      <c r="H19" s="4"/>
      <c r="I19" s="4">
        <f t="shared" si="3"/>
        <v>2529.8549597180904</v>
      </c>
      <c r="J19" s="1">
        <f t="shared" si="4"/>
        <v>7.2919451189165985</v>
      </c>
    </row>
    <row r="20" spans="1:10" x14ac:dyDescent="0.4">
      <c r="A20" s="4">
        <v>1970</v>
      </c>
      <c r="B20" s="4">
        <v>545.9</v>
      </c>
      <c r="C20" s="4">
        <v>1.3419999999999999</v>
      </c>
      <c r="D20" s="4">
        <f t="shared" si="1"/>
        <v>0.99970735805858635</v>
      </c>
      <c r="E20" s="4">
        <f t="shared" si="2"/>
        <v>0.94519827390206024</v>
      </c>
      <c r="F20" s="4">
        <f t="shared" si="0"/>
        <v>577.55077963310498</v>
      </c>
      <c r="G20" s="4"/>
      <c r="H20" s="4"/>
      <c r="I20" s="4">
        <f t="shared" si="3"/>
        <v>2830.1336357660925</v>
      </c>
      <c r="J20" s="1">
        <f t="shared" si="4"/>
        <v>11.869402824637154</v>
      </c>
    </row>
    <row r="21" spans="1:10" x14ac:dyDescent="0.4">
      <c r="A21" s="4">
        <v>1971</v>
      </c>
      <c r="B21" s="4">
        <v>603</v>
      </c>
      <c r="C21" s="4">
        <v>1.093</v>
      </c>
      <c r="D21" s="4">
        <f t="shared" si="1"/>
        <v>1.0106110811577682</v>
      </c>
      <c r="E21" s="4">
        <f t="shared" si="2"/>
        <v>0.95522784949661743</v>
      </c>
      <c r="F21" s="4">
        <f t="shared" si="0"/>
        <v>631.26300213898367</v>
      </c>
      <c r="G21" s="4"/>
      <c r="H21" s="4"/>
      <c r="I21" s="4">
        <f t="shared" si="3"/>
        <v>3151.2139914251125</v>
      </c>
      <c r="J21" s="1">
        <f t="shared" si="4"/>
        <v>11.345059879905861</v>
      </c>
    </row>
    <row r="22" spans="1:10" x14ac:dyDescent="0.4">
      <c r="A22" s="4">
        <v>1972</v>
      </c>
      <c r="B22" s="4">
        <v>622.1</v>
      </c>
      <c r="C22" s="4">
        <v>1.0190000000000001</v>
      </c>
      <c r="D22" s="4">
        <f t="shared" si="1"/>
        <v>1.0124386246718646</v>
      </c>
      <c r="E22" s="4">
        <f t="shared" si="2"/>
        <v>0.96710957019261823</v>
      </c>
      <c r="F22" s="4">
        <f t="shared" si="0"/>
        <v>643.25699917962447</v>
      </c>
      <c r="G22" s="4"/>
      <c r="H22" s="4"/>
      <c r="I22" s="4">
        <f t="shared" si="3"/>
        <v>3449.0979371445446</v>
      </c>
      <c r="J22" s="1">
        <f t="shared" si="4"/>
        <v>9.4529900708112855</v>
      </c>
    </row>
    <row r="23" spans="1:10" x14ac:dyDescent="0.4">
      <c r="A23" s="4">
        <v>1973</v>
      </c>
      <c r="B23" s="4">
        <v>664.5</v>
      </c>
      <c r="C23" s="4">
        <v>1.0669999999999999</v>
      </c>
      <c r="D23" s="4">
        <f t="shared" si="1"/>
        <v>1.0010836410278274</v>
      </c>
      <c r="E23" s="4">
        <f t="shared" si="2"/>
        <v>0.96815756980128354</v>
      </c>
      <c r="F23" s="4">
        <f t="shared" si="0"/>
        <v>686.35521812465925</v>
      </c>
      <c r="G23" s="4"/>
      <c r="H23" s="4"/>
      <c r="I23" s="4">
        <f t="shared" si="3"/>
        <v>3757.4320213581614</v>
      </c>
      <c r="J23" s="1">
        <f t="shared" si="4"/>
        <v>8.9395572359096889</v>
      </c>
    </row>
    <row r="24" spans="1:10" x14ac:dyDescent="0.4">
      <c r="A24" s="4">
        <v>1974</v>
      </c>
      <c r="B24" s="4">
        <v>748.1</v>
      </c>
      <c r="C24" s="4">
        <v>1.1240000000000001</v>
      </c>
      <c r="D24" s="4">
        <f t="shared" si="1"/>
        <v>1.0016093228258744</v>
      </c>
      <c r="E24" s="4">
        <f t="shared" si="2"/>
        <v>0.96971564787740783</v>
      </c>
      <c r="F24" s="4">
        <f t="shared" si="0"/>
        <v>771.46326517211708</v>
      </c>
      <c r="G24" s="4"/>
      <c r="H24" s="4"/>
      <c r="I24" s="4">
        <f t="shared" si="3"/>
        <v>4117.0807369894237</v>
      </c>
      <c r="J24" s="1">
        <f t="shared" si="4"/>
        <v>9.5716626032601901</v>
      </c>
    </row>
    <row r="25" spans="1:10" x14ac:dyDescent="0.4">
      <c r="A25" s="4">
        <v>1975</v>
      </c>
      <c r="B25" s="4">
        <v>880.3</v>
      </c>
      <c r="C25" s="4">
        <v>1.163</v>
      </c>
      <c r="D25" s="4">
        <f t="shared" si="1"/>
        <v>1.0117922123837251</v>
      </c>
      <c r="E25" s="4">
        <f t="shared" si="2"/>
        <v>0.98115074074899977</v>
      </c>
      <c r="F25" s="4">
        <f t="shared" si="0"/>
        <v>897.21177739517225</v>
      </c>
      <c r="G25" s="4"/>
      <c r="H25" s="4"/>
      <c r="I25" s="4">
        <f t="shared" si="3"/>
        <v>4563.0604656105552</v>
      </c>
      <c r="J25" s="1">
        <f t="shared" si="4"/>
        <v>10.832426107515447</v>
      </c>
    </row>
    <row r="26" spans="1:10" x14ac:dyDescent="0.4">
      <c r="A26" s="4">
        <v>1976</v>
      </c>
      <c r="B26" s="4">
        <v>865.1</v>
      </c>
      <c r="C26" s="4">
        <v>0.97599999999999998</v>
      </c>
      <c r="D26" s="4">
        <f t="shared" si="1"/>
        <v>1.0068987286375921</v>
      </c>
      <c r="E26" s="4">
        <f t="shared" si="2"/>
        <v>0.98791943346199962</v>
      </c>
      <c r="F26" s="4">
        <f t="shared" si="0"/>
        <v>875.67869473768803</v>
      </c>
      <c r="G26" s="4"/>
      <c r="H26" s="4"/>
      <c r="I26" s="4">
        <f t="shared" si="3"/>
        <v>4938.6277333173257</v>
      </c>
      <c r="J26" s="1">
        <f t="shared" si="4"/>
        <v>8.2306002854274816</v>
      </c>
    </row>
    <row r="27" spans="1:10" x14ac:dyDescent="0.4">
      <c r="A27" s="4">
        <v>1977</v>
      </c>
      <c r="B27" s="4">
        <v>911.1</v>
      </c>
      <c r="C27" s="4">
        <v>1.038</v>
      </c>
      <c r="D27" s="4">
        <f t="shared" si="1"/>
        <v>1.0146175757020972</v>
      </c>
      <c r="E27" s="4">
        <f t="shared" si="2"/>
        <v>1.0023604205682033</v>
      </c>
      <c r="F27" s="4">
        <f t="shared" si="0"/>
        <v>908.95448513772033</v>
      </c>
      <c r="G27" s="4"/>
      <c r="H27" s="4"/>
      <c r="I27" s="4">
        <f t="shared" si="3"/>
        <v>5306.3086188834668</v>
      </c>
      <c r="J27" s="1">
        <f t="shared" si="4"/>
        <v>7.4450010290442847</v>
      </c>
    </row>
    <row r="28" spans="1:10" x14ac:dyDescent="0.4">
      <c r="A28" s="4">
        <v>1978</v>
      </c>
      <c r="B28" s="4">
        <v>1108.7</v>
      </c>
      <c r="C28" s="4">
        <v>1.1719999999999999</v>
      </c>
      <c r="D28" s="4">
        <f t="shared" si="1"/>
        <v>1.0382941072243994</v>
      </c>
      <c r="E28" s="4">
        <f t="shared" si="2"/>
        <v>1.040744917990936</v>
      </c>
      <c r="F28" s="4">
        <f t="shared" si="0"/>
        <v>1065.2946565814082</v>
      </c>
      <c r="G28" s="4"/>
      <c r="H28" s="4"/>
      <c r="I28" s="4">
        <f t="shared" si="3"/>
        <v>5790.0318508352466</v>
      </c>
      <c r="J28" s="1">
        <f t="shared" si="4"/>
        <v>9.1160026054715857</v>
      </c>
    </row>
    <row r="29" spans="1:10" x14ac:dyDescent="0.4">
      <c r="A29" s="4">
        <v>1979</v>
      </c>
      <c r="B29" s="4">
        <v>1194.0999999999999</v>
      </c>
      <c r="C29" s="4">
        <v>1.0490000000000002</v>
      </c>
      <c r="D29" s="4">
        <f t="shared" si="1"/>
        <v>1.0267179684586665</v>
      </c>
      <c r="E29" s="4">
        <f t="shared" si="2"/>
        <v>1.0685515078833352</v>
      </c>
      <c r="F29" s="4">
        <f t="shared" si="0"/>
        <v>1117.4940947538976</v>
      </c>
      <c r="G29" s="4"/>
      <c r="H29" s="4"/>
      <c r="I29" s="4">
        <f t="shared" si="3"/>
        <v>6272.9384547376012</v>
      </c>
      <c r="J29" s="1">
        <f t="shared" si="4"/>
        <v>8.3403099731254926</v>
      </c>
    </row>
    <row r="30" spans="1:10" x14ac:dyDescent="0.4">
      <c r="A30" s="4">
        <v>1980</v>
      </c>
      <c r="B30" s="4">
        <v>1345.8</v>
      </c>
      <c r="C30" s="4">
        <v>1.111</v>
      </c>
      <c r="D30" s="4">
        <f t="shared" si="1"/>
        <v>1.0144386015521409</v>
      </c>
      <c r="E30" s="4">
        <f t="shared" si="2"/>
        <v>1.0839798973436021</v>
      </c>
      <c r="F30" s="4">
        <f t="shared" si="0"/>
        <v>1241.53593927158</v>
      </c>
      <c r="G30" s="4"/>
      <c r="H30" s="4"/>
      <c r="I30" s="4">
        <f t="shared" si="3"/>
        <v>6826.9603393699399</v>
      </c>
      <c r="J30" s="1">
        <f t="shared" si="4"/>
        <v>8.8319356013116348</v>
      </c>
    </row>
    <row r="31" spans="1:10" x14ac:dyDescent="0.4">
      <c r="A31" s="4">
        <v>1981</v>
      </c>
      <c r="B31" s="4">
        <v>1381.9</v>
      </c>
      <c r="C31" s="4">
        <v>0.92099999999999993</v>
      </c>
      <c r="D31" s="4">
        <f t="shared" si="1"/>
        <v>1.1149014047644752</v>
      </c>
      <c r="E31" s="4">
        <f t="shared" si="2"/>
        <v>1.2085307102848335</v>
      </c>
      <c r="F31" s="4">
        <f t="shared" si="0"/>
        <v>1143.4546000691253</v>
      </c>
      <c r="G31" s="4"/>
      <c r="H31" s="4"/>
      <c r="I31" s="4">
        <f t="shared" si="3"/>
        <v>7222.1800862441196</v>
      </c>
      <c r="J31" s="1">
        <f t="shared" si="4"/>
        <v>5.7891027225544844</v>
      </c>
    </row>
    <row r="32" spans="1:10" x14ac:dyDescent="0.4">
      <c r="A32" s="4">
        <v>1982</v>
      </c>
      <c r="B32" s="4">
        <v>1558.6</v>
      </c>
      <c r="C32" s="4">
        <v>1.165</v>
      </c>
      <c r="D32" s="4">
        <f t="shared" si="1"/>
        <v>0.96812654841393642</v>
      </c>
      <c r="E32" s="4">
        <f t="shared" si="2"/>
        <v>1.1700106652002988</v>
      </c>
      <c r="F32" s="4">
        <f t="shared" si="0"/>
        <v>1332.1246090805307</v>
      </c>
      <c r="G32" s="4"/>
      <c r="H32" s="4"/>
      <c r="I32" s="4">
        <f t="shared" si="3"/>
        <v>7762.753757872295</v>
      </c>
      <c r="J32" s="1">
        <f t="shared" si="4"/>
        <v>7.484909891097713</v>
      </c>
    </row>
    <row r="33" spans="1:10" x14ac:dyDescent="0.4">
      <c r="A33" s="4">
        <v>1983</v>
      </c>
      <c r="B33" s="4">
        <v>1742.6</v>
      </c>
      <c r="C33" s="4">
        <v>1.117</v>
      </c>
      <c r="D33" s="4">
        <f t="shared" si="1"/>
        <v>1.000944193771216</v>
      </c>
      <c r="E33" s="4">
        <f t="shared" si="2"/>
        <v>1.1711153819826372</v>
      </c>
      <c r="F33" s="4">
        <f t="shared" si="0"/>
        <v>1487.9831883429531</v>
      </c>
      <c r="G33" s="4"/>
      <c r="H33" s="4"/>
      <c r="I33" s="4">
        <f t="shared" si="3"/>
        <v>8399.9391343524439</v>
      </c>
      <c r="J33" s="1">
        <f t="shared" si="4"/>
        <v>8.208238936266298</v>
      </c>
    </row>
    <row r="34" spans="1:10" x14ac:dyDescent="0.4">
      <c r="A34" s="4">
        <v>1984</v>
      </c>
      <c r="B34" s="4">
        <v>2192.1</v>
      </c>
      <c r="C34" s="4">
        <v>1.1950000000000001</v>
      </c>
      <c r="D34" s="4">
        <f t="shared" si="1"/>
        <v>1.0526760618841562</v>
      </c>
      <c r="E34" s="4">
        <f t="shared" si="2"/>
        <v>1.2328051283174417</v>
      </c>
      <c r="F34" s="4">
        <f t="shared" si="0"/>
        <v>1778.1399100698291</v>
      </c>
      <c r="G34" s="4"/>
      <c r="H34" s="4"/>
      <c r="I34" s="4">
        <f t="shared" si="3"/>
        <v>9257.4457152972445</v>
      </c>
      <c r="J34" s="1">
        <f t="shared" si="4"/>
        <v>10.20848564768686</v>
      </c>
    </row>
    <row r="35" spans="1:10" x14ac:dyDescent="0.4">
      <c r="A35" s="4">
        <v>1985</v>
      </c>
      <c r="B35" s="4">
        <v>2844.1</v>
      </c>
      <c r="C35" s="4">
        <v>1.159</v>
      </c>
      <c r="D35" s="4">
        <f t="shared" si="1"/>
        <v>1.1194406268426678</v>
      </c>
      <c r="E35" s="4">
        <f t="shared" si="2"/>
        <v>1.3800521456185324</v>
      </c>
      <c r="F35" s="4">
        <f t="shared" si="0"/>
        <v>2060.864155770932</v>
      </c>
      <c r="G35" s="4"/>
      <c r="H35" s="4"/>
      <c r="I35" s="4">
        <f t="shared" si="3"/>
        <v>10303.693820671599</v>
      </c>
      <c r="J35" s="1">
        <f t="shared" si="4"/>
        <v>11.301693118713141</v>
      </c>
    </row>
    <row r="36" spans="1:10" x14ac:dyDescent="0.4">
      <c r="A36" s="4">
        <v>1986</v>
      </c>
      <c r="B36" s="4">
        <v>3299.7</v>
      </c>
      <c r="C36" s="4">
        <v>1.1020000000000001</v>
      </c>
      <c r="D36" s="4">
        <f t="shared" si="1"/>
        <v>1.0528051480598768</v>
      </c>
      <c r="E36" s="4">
        <f t="shared" si="2"/>
        <v>1.4529260034982696</v>
      </c>
      <c r="F36" s="4">
        <f t="shared" si="0"/>
        <v>2271.0722996595673</v>
      </c>
      <c r="G36" s="4"/>
      <c r="H36" s="4"/>
      <c r="I36" s="4">
        <f t="shared" si="3"/>
        <v>11445.481277585557</v>
      </c>
      <c r="J36" s="1">
        <f t="shared" si="4"/>
        <v>11.081341087826857</v>
      </c>
    </row>
    <row r="37" spans="1:10" x14ac:dyDescent="0.4">
      <c r="A37" s="4">
        <v>1987</v>
      </c>
      <c r="B37" s="4">
        <v>3821.4</v>
      </c>
      <c r="C37" s="4">
        <v>1.1479999999999999</v>
      </c>
      <c r="D37" s="4">
        <f t="shared" si="1"/>
        <v>1.0088025107128842</v>
      </c>
      <c r="E37" s="4">
        <f t="shared" si="2"/>
        <v>1.4657154002090911</v>
      </c>
      <c r="F37" s="4">
        <f t="shared" si="0"/>
        <v>2607.191000009183</v>
      </c>
      <c r="G37" s="4"/>
      <c r="H37" s="4"/>
      <c r="I37" s="4">
        <f t="shared" si="3"/>
        <v>12798.247529571363</v>
      </c>
      <c r="J37" s="1">
        <f t="shared" si="4"/>
        <v>11.819216852287528</v>
      </c>
    </row>
    <row r="38" spans="1:10" x14ac:dyDescent="0.4">
      <c r="A38" s="4">
        <v>1988</v>
      </c>
      <c r="B38" s="4">
        <v>4842</v>
      </c>
      <c r="C38" s="4">
        <v>1.089</v>
      </c>
      <c r="D38" s="4">
        <f t="shared" si="1"/>
        <v>1.1635214821101001</v>
      </c>
      <c r="E38" s="4">
        <f t="shared" si="2"/>
        <v>1.7053913548028801</v>
      </c>
      <c r="F38" s="4">
        <f t="shared" si="0"/>
        <v>2839.2309990100007</v>
      </c>
      <c r="G38" s="4"/>
      <c r="H38" s="4"/>
      <c r="I38" s="4">
        <f t="shared" si="3"/>
        <v>14234.790599340342</v>
      </c>
      <c r="J38" s="1">
        <f t="shared" si="4"/>
        <v>11.224529502572377</v>
      </c>
    </row>
    <row r="39" spans="1:10" x14ac:dyDescent="0.4">
      <c r="A39" s="4">
        <v>1989</v>
      </c>
      <c r="B39" s="4">
        <v>4518.5</v>
      </c>
      <c r="C39" s="4">
        <v>0.86499999999999999</v>
      </c>
      <c r="D39" s="4">
        <f t="shared" si="1"/>
        <v>1.0788309421654931</v>
      </c>
      <c r="E39" s="4">
        <f t="shared" si="2"/>
        <v>1.8398289620628778</v>
      </c>
      <c r="F39" s="4">
        <f t="shared" si="0"/>
        <v>2455.9348141436508</v>
      </c>
      <c r="G39" s="4"/>
      <c r="H39" s="4"/>
      <c r="I39" s="4">
        <f t="shared" si="3"/>
        <v>15130.592363796291</v>
      </c>
      <c r="J39" s="1">
        <f t="shared" si="4"/>
        <v>6.2930449043448577</v>
      </c>
    </row>
    <row r="40" spans="1:10" x14ac:dyDescent="0.4">
      <c r="A40" s="4">
        <v>1990</v>
      </c>
      <c r="B40" s="4">
        <v>4636.1000000000004</v>
      </c>
      <c r="C40" s="4">
        <v>1.08</v>
      </c>
      <c r="D40" s="4">
        <v>1.08</v>
      </c>
      <c r="E40" s="4">
        <f t="shared" si="2"/>
        <v>1.9870152790279081</v>
      </c>
      <c r="F40" s="4">
        <f t="shared" si="0"/>
        <v>2333.1979622562758</v>
      </c>
      <c r="G40" s="4"/>
      <c r="H40" s="4"/>
      <c r="I40" s="4">
        <f t="shared" si="3"/>
        <v>15805.477402980494</v>
      </c>
      <c r="J40" s="1">
        <f t="shared" si="4"/>
        <v>4.4604006436590904</v>
      </c>
    </row>
    <row r="41" spans="1:10" x14ac:dyDescent="0.4">
      <c r="A41" s="4">
        <v>1991</v>
      </c>
      <c r="B41" s="4">
        <v>5794.8</v>
      </c>
      <c r="C41" s="4">
        <v>1.095</v>
      </c>
      <c r="D41" s="4">
        <v>1.095</v>
      </c>
      <c r="E41" s="4">
        <f t="shared" si="2"/>
        <v>2.1757817305355593</v>
      </c>
      <c r="F41" s="4">
        <f t="shared" si="0"/>
        <v>2663.3186218424744</v>
      </c>
      <c r="G41" s="4"/>
      <c r="H41" s="4"/>
      <c r="I41" s="4">
        <f t="shared" si="3"/>
        <v>16736.515701456308</v>
      </c>
      <c r="J41" s="1">
        <f t="shared" si="4"/>
        <v>5.890605356218126</v>
      </c>
    </row>
    <row r="42" spans="1:10" x14ac:dyDescent="0.4">
      <c r="A42" s="4">
        <v>1992</v>
      </c>
      <c r="B42" s="4">
        <v>8460.9</v>
      </c>
      <c r="C42" s="4">
        <v>1.153</v>
      </c>
      <c r="D42" s="4">
        <v>1.153</v>
      </c>
      <c r="E42" s="4">
        <f t="shared" si="2"/>
        <v>2.5086763353074999</v>
      </c>
      <c r="F42" s="4">
        <f t="shared" si="0"/>
        <v>3372.6550854408679</v>
      </c>
      <c r="G42" s="4"/>
      <c r="H42" s="4"/>
      <c r="I42" s="4">
        <f t="shared" si="3"/>
        <v>18274.848666017566</v>
      </c>
      <c r="J42" s="1">
        <f t="shared" si="4"/>
        <v>9.1914768402326494</v>
      </c>
    </row>
    <row r="43" spans="1:10" x14ac:dyDescent="0.4">
      <c r="A43" s="4">
        <v>1993</v>
      </c>
      <c r="B43" s="4">
        <v>13574.4</v>
      </c>
      <c r="C43" s="4">
        <v>1.266</v>
      </c>
      <c r="D43" s="4">
        <v>1.266</v>
      </c>
      <c r="E43" s="4">
        <f t="shared" si="2"/>
        <v>3.1759842404992948</v>
      </c>
      <c r="F43" s="4">
        <f t="shared" si="0"/>
        <v>4274.0766238392844</v>
      </c>
      <c r="G43" s="4"/>
      <c r="H43" s="4"/>
      <c r="I43" s="4">
        <f t="shared" si="3"/>
        <v>20546.001876061324</v>
      </c>
      <c r="J43" s="1">
        <f t="shared" si="4"/>
        <v>12.427753857502587</v>
      </c>
    </row>
    <row r="44" spans="1:10" x14ac:dyDescent="0.4">
      <c r="A44" s="4">
        <v>1994</v>
      </c>
      <c r="B44" s="4">
        <v>17187.900000000001</v>
      </c>
      <c r="C44" s="4">
        <v>1.1040000000000001</v>
      </c>
      <c r="D44" s="4">
        <v>1.1040000000000001</v>
      </c>
      <c r="E44" s="4">
        <f t="shared" si="2"/>
        <v>3.506286601511222</v>
      </c>
      <c r="F44" s="4">
        <f t="shared" si="0"/>
        <v>4902.0236944099079</v>
      </c>
      <c r="G44" s="4"/>
      <c r="H44" s="4"/>
      <c r="I44" s="4">
        <f t="shared" si="3"/>
        <v>23196.183764854912</v>
      </c>
      <c r="J44" s="1">
        <f t="shared" si="4"/>
        <v>12.898771764843374</v>
      </c>
    </row>
    <row r="45" spans="1:10" x14ac:dyDescent="0.4">
      <c r="A45" s="4">
        <v>1995</v>
      </c>
      <c r="B45" s="4">
        <v>20357.400000000001</v>
      </c>
      <c r="C45" s="4">
        <v>1.0589999999999999</v>
      </c>
      <c r="D45" s="4">
        <v>1.0589999999999999</v>
      </c>
      <c r="E45" s="4">
        <f t="shared" si="2"/>
        <v>3.713157511000384</v>
      </c>
      <c r="F45" s="4">
        <f t="shared" si="0"/>
        <v>5482.5037558170789</v>
      </c>
      <c r="G45" s="4"/>
      <c r="H45" s="4"/>
      <c r="I45" s="4">
        <f t="shared" si="3"/>
        <v>26136.385780043893</v>
      </c>
      <c r="J45" s="1">
        <f t="shared" si="4"/>
        <v>12.675369556451566</v>
      </c>
    </row>
    <row r="46" spans="1:10" x14ac:dyDescent="0.4">
      <c r="A46" s="4">
        <v>1996</v>
      </c>
      <c r="B46" s="4">
        <v>23319.8</v>
      </c>
      <c r="C46" s="4">
        <v>1.04</v>
      </c>
      <c r="D46" s="4">
        <v>1.04</v>
      </c>
      <c r="E46" s="4">
        <f t="shared" si="2"/>
        <v>3.8616838114403995</v>
      </c>
      <c r="F46" s="4">
        <f t="shared" si="0"/>
        <v>6038.7647302749438</v>
      </c>
      <c r="G46" s="4"/>
      <c r="H46" s="4"/>
      <c r="I46" s="4">
        <f t="shared" si="3"/>
        <v>29310.602628826025</v>
      </c>
      <c r="J46" s="1">
        <f t="shared" si="4"/>
        <v>12.14481939276304</v>
      </c>
    </row>
    <row r="47" spans="1:10" x14ac:dyDescent="0.4">
      <c r="A47" s="4">
        <v>1997</v>
      </c>
      <c r="B47" s="4">
        <v>25363.200000000001</v>
      </c>
      <c r="C47" s="4">
        <v>1.0170000000000001</v>
      </c>
      <c r="D47" s="4">
        <v>1.0169999999999999</v>
      </c>
      <c r="E47" s="4">
        <f t="shared" si="2"/>
        <v>3.9273324362348858</v>
      </c>
      <c r="F47" s="4">
        <f t="shared" si="0"/>
        <v>6458.124035029633</v>
      </c>
      <c r="G47" s="4"/>
      <c r="H47" s="4"/>
      <c r="I47" s="4">
        <f t="shared" si="3"/>
        <v>32556.284615736324</v>
      </c>
      <c r="J47" s="1">
        <f t="shared" si="4"/>
        <v>11.073405852523388</v>
      </c>
    </row>
    <row r="48" spans="1:10" x14ac:dyDescent="0.4">
      <c r="A48" s="4">
        <v>1998</v>
      </c>
      <c r="B48" s="4">
        <v>28751.4</v>
      </c>
      <c r="C48" s="4">
        <v>0.998</v>
      </c>
      <c r="D48" s="4">
        <v>0.998</v>
      </c>
      <c r="E48" s="4">
        <f t="shared" si="2"/>
        <v>3.9194777713624158</v>
      </c>
      <c r="F48" s="4">
        <f t="shared" si="0"/>
        <v>7335.5180657156716</v>
      </c>
      <c r="G48" s="4"/>
      <c r="H48" s="4"/>
      <c r="I48" s="4">
        <f t="shared" si="3"/>
        <v>36323.633887567295</v>
      </c>
      <c r="J48" s="1">
        <f t="shared" si="4"/>
        <v>11.571803466818187</v>
      </c>
    </row>
    <row r="49" spans="1:10" x14ac:dyDescent="0.4">
      <c r="A49" s="4">
        <v>1999</v>
      </c>
      <c r="B49" s="4">
        <v>30241.4</v>
      </c>
      <c r="C49" s="4">
        <v>0.996</v>
      </c>
      <c r="D49" s="4">
        <v>0.996</v>
      </c>
      <c r="E49" s="4">
        <f t="shared" si="2"/>
        <v>3.9037998602769663</v>
      </c>
      <c r="F49" s="4">
        <f t="shared" si="0"/>
        <v>7746.6573806000488</v>
      </c>
      <c r="G49" s="4"/>
      <c r="H49" s="4"/>
      <c r="I49" s="4">
        <f t="shared" si="3"/>
        <v>40089.220994089963</v>
      </c>
      <c r="J49" s="1">
        <f t="shared" si="4"/>
        <v>10.366768694394146</v>
      </c>
    </row>
    <row r="50" spans="1:10" x14ac:dyDescent="0.4">
      <c r="A50" s="4">
        <v>2000</v>
      </c>
      <c r="B50" s="4">
        <v>33527.699999999997</v>
      </c>
      <c r="C50" s="4">
        <v>1.0109999999999999</v>
      </c>
      <c r="D50" s="4">
        <v>1.0109999999999999</v>
      </c>
      <c r="E50" s="4">
        <f t="shared" si="2"/>
        <v>3.9467416587400126</v>
      </c>
      <c r="F50" s="4">
        <f t="shared" si="0"/>
        <v>8495.0328394951575</v>
      </c>
      <c r="G50" s="4"/>
      <c r="H50" s="4"/>
      <c r="I50" s="4">
        <f t="shared" si="3"/>
        <v>44190.47521263286</v>
      </c>
      <c r="J50" s="1">
        <f t="shared" si="4"/>
        <v>10.230316570999264</v>
      </c>
    </row>
    <row r="51" spans="1:10" x14ac:dyDescent="0.4">
      <c r="A51" s="4">
        <v>2001</v>
      </c>
      <c r="B51" s="4">
        <v>38063.9</v>
      </c>
      <c r="C51" s="4">
        <v>1.004</v>
      </c>
      <c r="D51" s="4">
        <v>1.004</v>
      </c>
      <c r="E51" s="4">
        <f t="shared" si="2"/>
        <v>3.9625286253749725</v>
      </c>
      <c r="F51" s="4">
        <f t="shared" si="0"/>
        <v>9605.9621516041498</v>
      </c>
      <c r="G51" s="4"/>
      <c r="H51" s="4"/>
      <c r="I51" s="4">
        <f t="shared" si="3"/>
        <v>48953.161280932451</v>
      </c>
      <c r="J51" s="1">
        <f t="shared" si="4"/>
        <v>10.777630349940349</v>
      </c>
    </row>
    <row r="52" spans="1:10" x14ac:dyDescent="0.4">
      <c r="A52" s="4">
        <v>2002</v>
      </c>
      <c r="B52" s="4">
        <v>43796.9</v>
      </c>
      <c r="C52" s="4">
        <v>1.002</v>
      </c>
      <c r="D52" s="4">
        <v>1.002</v>
      </c>
      <c r="E52" s="4">
        <f t="shared" si="2"/>
        <v>3.9704536826257226</v>
      </c>
      <c r="F52" s="4">
        <f t="shared" si="0"/>
        <v>11030.704171578809</v>
      </c>
      <c r="G52" s="4"/>
      <c r="H52" s="4"/>
      <c r="I52" s="4">
        <f t="shared" si="3"/>
        <v>54618.598976121059</v>
      </c>
      <c r="J52" s="1">
        <f t="shared" si="4"/>
        <v>11.573180458511745</v>
      </c>
    </row>
    <row r="53" spans="1:10" x14ac:dyDescent="0.4">
      <c r="A53" s="4">
        <v>2003</v>
      </c>
      <c r="B53" s="4">
        <v>53964.4</v>
      </c>
      <c r="C53" s="4">
        <v>1.022</v>
      </c>
      <c r="D53" s="4">
        <v>1.022</v>
      </c>
      <c r="E53" s="4">
        <f t="shared" si="2"/>
        <v>4.0578036636434884</v>
      </c>
      <c r="F53" s="4">
        <f t="shared" si="0"/>
        <v>13298.918447805221</v>
      </c>
      <c r="G53" s="4"/>
      <c r="H53" s="4"/>
      <c r="I53" s="4">
        <f t="shared" si="3"/>
        <v>61931.318976143411</v>
      </c>
      <c r="J53" s="1">
        <f t="shared" si="4"/>
        <v>13.388699338881672</v>
      </c>
    </row>
    <row r="54" spans="1:10" x14ac:dyDescent="0.4">
      <c r="A54" s="4">
        <v>2004</v>
      </c>
      <c r="B54" s="4">
        <v>65669.8</v>
      </c>
      <c r="C54" s="4">
        <v>1.056</v>
      </c>
      <c r="D54" s="4">
        <v>1.056</v>
      </c>
      <c r="E54" s="4">
        <f t="shared" si="2"/>
        <v>4.2850406688075235</v>
      </c>
      <c r="F54" s="4">
        <f t="shared" si="0"/>
        <v>15325.36213204136</v>
      </c>
      <c r="G54" s="4"/>
      <c r="H54" s="4"/>
      <c r="I54" s="4">
        <f t="shared" si="3"/>
        <v>70469.008548399448</v>
      </c>
      <c r="J54" s="1">
        <f t="shared" si="4"/>
        <v>13.785738320129838</v>
      </c>
    </row>
    <row r="55" spans="1:10" x14ac:dyDescent="0.4">
      <c r="A55" s="4">
        <v>2005</v>
      </c>
      <c r="B55" s="4">
        <v>75809.600000000006</v>
      </c>
      <c r="C55" s="4">
        <v>1.016</v>
      </c>
      <c r="D55" s="4">
        <v>1.016</v>
      </c>
      <c r="E55" s="4">
        <f t="shared" si="2"/>
        <v>4.353601319508444</v>
      </c>
      <c r="F55" s="4">
        <f t="shared" si="0"/>
        <v>17413.078147578177</v>
      </c>
      <c r="G55" s="4"/>
      <c r="H55" s="4"/>
      <c r="I55" s="4">
        <f t="shared" si="3"/>
        <v>80158.683359073038</v>
      </c>
      <c r="J55" s="1">
        <f t="shared" si="4"/>
        <v>13.750264137771339</v>
      </c>
    </row>
    <row r="56" spans="1:10" x14ac:dyDescent="0.4">
      <c r="A56" s="4">
        <v>2006</v>
      </c>
      <c r="B56" s="4">
        <v>87223.3</v>
      </c>
      <c r="C56" s="4">
        <v>1.0149999999999999</v>
      </c>
      <c r="D56" s="4">
        <v>1.0149999999999999</v>
      </c>
      <c r="E56" s="4">
        <f t="shared" si="2"/>
        <v>4.4189053393010704</v>
      </c>
      <c r="F56" s="4">
        <f t="shared" si="0"/>
        <v>19738.666774381716</v>
      </c>
      <c r="G56" s="4"/>
      <c r="H56" s="4"/>
      <c r="I56" s="4">
        <f t="shared" si="3"/>
        <v>91111.958437300345</v>
      </c>
      <c r="J56" s="1">
        <f t="shared" si="4"/>
        <v>13.664489758597709</v>
      </c>
    </row>
    <row r="57" spans="1:10" x14ac:dyDescent="0.4">
      <c r="A57" s="4">
        <v>2007</v>
      </c>
      <c r="B57" s="4">
        <v>105052.2</v>
      </c>
      <c r="C57" s="4">
        <v>1.0390000000000001</v>
      </c>
      <c r="D57" s="4">
        <v>1.0390000000000001</v>
      </c>
      <c r="E57" s="4">
        <f t="shared" si="2"/>
        <v>4.5912426475338126</v>
      </c>
      <c r="F57" s="4">
        <f t="shared" si="0"/>
        <v>22880.994986494305</v>
      </c>
      <c r="G57" s="4"/>
      <c r="H57" s="4"/>
      <c r="I57" s="4">
        <f t="shared" si="3"/>
        <v>104007.08277906654</v>
      </c>
      <c r="J57" s="1">
        <f t="shared" si="4"/>
        <v>14.153053630869007</v>
      </c>
    </row>
    <row r="58" spans="1:10" x14ac:dyDescent="0.4">
      <c r="A58" s="4">
        <v>2008</v>
      </c>
      <c r="B58" s="4">
        <v>128001.9</v>
      </c>
      <c r="C58" s="4">
        <v>1.089</v>
      </c>
      <c r="D58" s="4">
        <v>1.089</v>
      </c>
      <c r="E58" s="4">
        <f t="shared" si="2"/>
        <v>4.999863243164322</v>
      </c>
      <c r="F58" s="4">
        <f t="shared" si="0"/>
        <v>25601.08022454429</v>
      </c>
      <c r="G58" s="4"/>
      <c r="H58" s="4"/>
      <c r="I58" s="4">
        <f t="shared" si="3"/>
        <v>118208.98673102513</v>
      </c>
      <c r="J58" s="1">
        <f t="shared" si="4"/>
        <v>13.654746938846941</v>
      </c>
    </row>
    <row r="59" spans="1:10" x14ac:dyDescent="0.4">
      <c r="A59" s="4">
        <v>2009</v>
      </c>
      <c r="B59" s="4">
        <v>156734.5</v>
      </c>
      <c r="C59" s="4">
        <v>0.97599999999999998</v>
      </c>
      <c r="D59" s="4">
        <v>0.97599999999999998</v>
      </c>
      <c r="E59" s="4">
        <f t="shared" si="2"/>
        <v>4.8798665253283779</v>
      </c>
      <c r="F59" s="4">
        <f t="shared" si="0"/>
        <v>32118.603897563153</v>
      </c>
      <c r="G59" s="4"/>
      <c r="H59" s="4"/>
      <c r="I59" s="4">
        <f t="shared" si="3"/>
        <v>137371.88568286793</v>
      </c>
      <c r="J59" s="1">
        <f t="shared" si="4"/>
        <v>16.211033933863604</v>
      </c>
    </row>
    <row r="60" spans="1:10" x14ac:dyDescent="0.4">
      <c r="A60" s="4">
        <v>2010</v>
      </c>
      <c r="B60" s="4">
        <v>185827.3</v>
      </c>
      <c r="C60" s="4">
        <v>1.036</v>
      </c>
      <c r="D60" s="4">
        <v>1.036</v>
      </c>
      <c r="E60" s="4">
        <f t="shared" si="2"/>
        <v>5.0555417202401998</v>
      </c>
      <c r="F60" s="4">
        <f t="shared" si="0"/>
        <v>36757.148943312633</v>
      </c>
      <c r="G60" s="4"/>
      <c r="H60" s="4"/>
      <c r="I60" s="4">
        <f t="shared" si="3"/>
        <v>159073.07595533822</v>
      </c>
      <c r="J60" s="1">
        <f t="shared" si="4"/>
        <v>15.797402914428149</v>
      </c>
    </row>
    <row r="61" spans="1:10" x14ac:dyDescent="0.4">
      <c r="A61" s="4">
        <v>2011</v>
      </c>
      <c r="B61" s="4">
        <v>219670.9</v>
      </c>
      <c r="C61" s="4">
        <v>1.0659999999999998</v>
      </c>
      <c r="D61" s="4">
        <v>1.0659999999999998</v>
      </c>
      <c r="E61" s="4">
        <f t="shared" si="2"/>
        <v>5.389207473776052</v>
      </c>
      <c r="F61" s="4">
        <f t="shared" si="0"/>
        <v>40761.262406192604</v>
      </c>
      <c r="G61" s="4"/>
      <c r="H61" s="4"/>
      <c r="I61" s="4">
        <f t="shared" si="3"/>
        <v>182399.92923682576</v>
      </c>
      <c r="J61" s="1">
        <f t="shared" si="4"/>
        <v>14.664237264159553</v>
      </c>
    </row>
    <row r="62" spans="1:10" x14ac:dyDescent="0.4">
      <c r="A62" s="4">
        <v>2012</v>
      </c>
      <c r="B62" s="4">
        <v>244600.7</v>
      </c>
      <c r="C62" s="4">
        <v>1.0109999999999999</v>
      </c>
      <c r="D62" s="4">
        <v>1.0109999999999999</v>
      </c>
      <c r="E62" s="4">
        <f t="shared" si="2"/>
        <v>5.4484887559875883</v>
      </c>
      <c r="F62" s="4">
        <f t="shared" si="0"/>
        <v>44893.310962823838</v>
      </c>
      <c r="G62" s="4"/>
      <c r="H62" s="4"/>
      <c r="I62" s="4">
        <f t="shared" si="3"/>
        <v>207302.20795529347</v>
      </c>
      <c r="J62" s="1">
        <f t="shared" si="4"/>
        <v>13.652570383475805</v>
      </c>
    </row>
    <row r="63" spans="1:10" x14ac:dyDescent="0.4">
      <c r="A63" s="4">
        <v>2013</v>
      </c>
      <c r="B63" s="4">
        <v>270924.09999999998</v>
      </c>
      <c r="C63" s="4">
        <v>1.0029999999999999</v>
      </c>
      <c r="D63" s="4">
        <v>1.0029999999999999</v>
      </c>
      <c r="E63" s="4">
        <f t="shared" si="2"/>
        <v>5.4648342222555506</v>
      </c>
      <c r="F63" s="4">
        <f t="shared" si="0"/>
        <v>49575.904589504455</v>
      </c>
      <c r="G63" s="4"/>
      <c r="H63" s="4"/>
      <c r="I63" s="4">
        <f t="shared" si="3"/>
        <v>234157.79055289779</v>
      </c>
      <c r="J63" s="1">
        <f t="shared" si="4"/>
        <v>12.954798148312996</v>
      </c>
    </row>
    <row r="64" spans="1:10" x14ac:dyDescent="0.4">
      <c r="A64" s="4">
        <v>2014</v>
      </c>
      <c r="B64" s="4">
        <v>290053.09999999998</v>
      </c>
      <c r="C64" s="4">
        <v>1.0049999999999999</v>
      </c>
      <c r="D64" s="4">
        <v>1.0049999999999999</v>
      </c>
      <c r="E64" s="4">
        <f t="shared" si="2"/>
        <v>5.4921583933668279</v>
      </c>
      <c r="F64" s="4">
        <f t="shared" si="0"/>
        <v>52812.224124910994</v>
      </c>
      <c r="G64" s="4"/>
      <c r="H64" s="4"/>
      <c r="I64" s="4">
        <f t="shared" si="3"/>
        <v>261306.32083321118</v>
      </c>
      <c r="J64" s="1">
        <f t="shared" si="4"/>
        <v>11.594117887860911</v>
      </c>
    </row>
    <row r="65" spans="1:10" x14ac:dyDescent="0.4">
      <c r="A65" s="4">
        <v>2015</v>
      </c>
      <c r="B65" s="4">
        <v>301503</v>
      </c>
      <c r="C65" s="4">
        <v>0.98199999999999998</v>
      </c>
      <c r="D65" s="4">
        <v>0.98199999999999998</v>
      </c>
      <c r="E65" s="4">
        <f t="shared" si="2"/>
        <v>5.3932995422862247</v>
      </c>
      <c r="F65" s="4">
        <f t="shared" si="0"/>
        <v>55903.255073459652</v>
      </c>
      <c r="G65" s="4"/>
      <c r="H65" s="4"/>
      <c r="I65" s="4">
        <f t="shared" si="3"/>
        <v>288570.40314335091</v>
      </c>
      <c r="J65" s="1">
        <f t="shared" si="4"/>
        <v>10.43376303458885</v>
      </c>
    </row>
    <row r="66" spans="1:10" x14ac:dyDescent="0.4">
      <c r="A66" s="4">
        <v>2016</v>
      </c>
      <c r="B66" s="4">
        <v>318911.5</v>
      </c>
      <c r="C66" s="4">
        <v>0.99400000000000011</v>
      </c>
      <c r="D66" s="4">
        <v>0.99400000000000011</v>
      </c>
      <c r="E66" s="4">
        <f t="shared" si="2"/>
        <v>5.3609397450325078</v>
      </c>
      <c r="F66" s="4">
        <f t="shared" ref="F66" si="5">B66/E66</f>
        <v>59487.984414580693</v>
      </c>
      <c r="G66" s="4"/>
      <c r="H66" s="4"/>
      <c r="I66" s="4">
        <f t="shared" si="3"/>
        <v>316431.07137342036</v>
      </c>
      <c r="J66" s="1">
        <f t="shared" si="4"/>
        <v>9.6547213181212186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23B5-AE59-46E0-A38E-C98AD3E98F3A}">
  <dimension ref="A1:B55"/>
  <sheetViews>
    <sheetView workbookViewId="0">
      <selection activeCell="F28" sqref="F28"/>
    </sheetView>
  </sheetViews>
  <sheetFormatPr defaultRowHeight="13.9" x14ac:dyDescent="0.4"/>
  <sheetData>
    <row r="1" spans="1:2" x14ac:dyDescent="0.4">
      <c r="B1" t="s">
        <v>13</v>
      </c>
    </row>
    <row r="2" spans="1:2" x14ac:dyDescent="0.4">
      <c r="A2" s="5">
        <v>2018</v>
      </c>
      <c r="B2">
        <v>6.7</v>
      </c>
    </row>
    <row r="3" spans="1:2" x14ac:dyDescent="0.4">
      <c r="A3" s="5">
        <v>2017</v>
      </c>
      <c r="B3">
        <v>6.9</v>
      </c>
    </row>
    <row r="4" spans="1:2" x14ac:dyDescent="0.4">
      <c r="A4" s="5">
        <v>2016</v>
      </c>
      <c r="B4">
        <v>6.8</v>
      </c>
    </row>
    <row r="5" spans="1:2" x14ac:dyDescent="0.4">
      <c r="A5" s="5">
        <v>2015</v>
      </c>
      <c r="B5">
        <v>7</v>
      </c>
    </row>
    <row r="6" spans="1:2" x14ac:dyDescent="0.4">
      <c r="A6" s="5">
        <v>2014</v>
      </c>
      <c r="B6">
        <v>7.4</v>
      </c>
    </row>
    <row r="7" spans="1:2" x14ac:dyDescent="0.4">
      <c r="A7" s="5">
        <v>2013</v>
      </c>
      <c r="B7">
        <v>7.8</v>
      </c>
    </row>
    <row r="8" spans="1:2" x14ac:dyDescent="0.4">
      <c r="A8" s="5">
        <v>2012</v>
      </c>
      <c r="B8">
        <v>7.9</v>
      </c>
    </row>
    <row r="9" spans="1:2" x14ac:dyDescent="0.4">
      <c r="A9" s="5">
        <v>2011</v>
      </c>
      <c r="B9">
        <v>9.6</v>
      </c>
    </row>
    <row r="10" spans="1:2" x14ac:dyDescent="0.4">
      <c r="A10" s="5">
        <v>2010</v>
      </c>
      <c r="B10">
        <v>10.6</v>
      </c>
    </row>
    <row r="11" spans="1:2" x14ac:dyDescent="0.4">
      <c r="A11" s="5">
        <v>2009</v>
      </c>
      <c r="B11">
        <v>9.4</v>
      </c>
    </row>
    <row r="12" spans="1:2" x14ac:dyDescent="0.4">
      <c r="A12" s="6">
        <v>2008</v>
      </c>
      <c r="B12">
        <v>9.6999999999999993</v>
      </c>
    </row>
    <row r="13" spans="1:2" x14ac:dyDescent="0.4">
      <c r="A13" s="6">
        <v>2007</v>
      </c>
      <c r="B13">
        <v>14.2</v>
      </c>
    </row>
    <row r="14" spans="1:2" x14ac:dyDescent="0.4">
      <c r="A14" s="6">
        <v>2006</v>
      </c>
      <c r="B14">
        <v>12.7</v>
      </c>
    </row>
    <row r="15" spans="1:2" x14ac:dyDescent="0.4">
      <c r="A15" s="6">
        <v>2005</v>
      </c>
      <c r="B15">
        <v>11.4</v>
      </c>
    </row>
    <row r="16" spans="1:2" x14ac:dyDescent="0.4">
      <c r="A16" s="6">
        <v>2004</v>
      </c>
      <c r="B16">
        <v>10.1</v>
      </c>
    </row>
    <row r="17" spans="1:2" x14ac:dyDescent="0.4">
      <c r="A17" s="6">
        <v>2003</v>
      </c>
      <c r="B17">
        <v>10</v>
      </c>
    </row>
    <row r="18" spans="1:2" x14ac:dyDescent="0.4">
      <c r="A18" s="6">
        <v>2002</v>
      </c>
      <c r="B18">
        <v>9.1</v>
      </c>
    </row>
    <row r="19" spans="1:2" x14ac:dyDescent="0.4">
      <c r="A19" s="6">
        <v>2001</v>
      </c>
      <c r="B19">
        <v>8.3000000000000007</v>
      </c>
    </row>
    <row r="20" spans="1:2" x14ac:dyDescent="0.4">
      <c r="A20" s="7">
        <v>2000</v>
      </c>
      <c r="B20">
        <v>8.5</v>
      </c>
    </row>
    <row r="21" spans="1:2" x14ac:dyDescent="0.4">
      <c r="A21" s="7">
        <v>1999</v>
      </c>
      <c r="B21">
        <v>7.7</v>
      </c>
    </row>
    <row r="22" spans="1:2" x14ac:dyDescent="0.4">
      <c r="A22" s="7">
        <v>1998</v>
      </c>
      <c r="B22">
        <v>7.8</v>
      </c>
    </row>
    <row r="23" spans="1:2" x14ac:dyDescent="0.4">
      <c r="A23" s="7">
        <v>1997</v>
      </c>
      <c r="B23">
        <v>9.1999999999999993</v>
      </c>
    </row>
    <row r="24" spans="1:2" x14ac:dyDescent="0.4">
      <c r="A24" s="7">
        <v>1996</v>
      </c>
      <c r="B24">
        <v>9.9</v>
      </c>
    </row>
    <row r="25" spans="1:2" x14ac:dyDescent="0.4">
      <c r="A25" s="7">
        <v>1995</v>
      </c>
      <c r="B25">
        <v>11</v>
      </c>
    </row>
    <row r="26" spans="1:2" x14ac:dyDescent="0.4">
      <c r="A26" s="7">
        <v>1994</v>
      </c>
      <c r="B26">
        <v>13</v>
      </c>
    </row>
    <row r="27" spans="1:2" x14ac:dyDescent="0.4">
      <c r="A27" s="7">
        <v>1993</v>
      </c>
      <c r="B27">
        <v>13.9</v>
      </c>
    </row>
    <row r="28" spans="1:2" x14ac:dyDescent="0.4">
      <c r="A28" s="7">
        <v>1992</v>
      </c>
      <c r="B28">
        <v>14.2</v>
      </c>
    </row>
    <row r="29" spans="1:2" x14ac:dyDescent="0.4">
      <c r="A29" s="7">
        <v>1991</v>
      </c>
      <c r="B29">
        <v>9.3000000000000007</v>
      </c>
    </row>
    <row r="30" spans="1:2" x14ac:dyDescent="0.4">
      <c r="A30" s="8">
        <v>1990</v>
      </c>
      <c r="B30">
        <v>3.9</v>
      </c>
    </row>
    <row r="31" spans="1:2" x14ac:dyDescent="0.4">
      <c r="A31" s="8">
        <v>1989</v>
      </c>
      <c r="B31">
        <v>4.2</v>
      </c>
    </row>
    <row r="32" spans="1:2" x14ac:dyDescent="0.4">
      <c r="A32" s="8">
        <v>1988</v>
      </c>
      <c r="B32">
        <v>11.2</v>
      </c>
    </row>
    <row r="33" spans="1:2" x14ac:dyDescent="0.4">
      <c r="A33" s="8">
        <v>1987</v>
      </c>
      <c r="B33">
        <v>11.7</v>
      </c>
    </row>
    <row r="34" spans="1:2" x14ac:dyDescent="0.4">
      <c r="A34" s="8">
        <v>1986</v>
      </c>
      <c r="B34">
        <v>8.9</v>
      </c>
    </row>
    <row r="35" spans="1:2" x14ac:dyDescent="0.4">
      <c r="A35" s="8">
        <v>1985</v>
      </c>
      <c r="B35">
        <v>13.4</v>
      </c>
    </row>
    <row r="36" spans="1:2" x14ac:dyDescent="0.4">
      <c r="A36" s="8">
        <v>1984</v>
      </c>
      <c r="B36">
        <v>15.2</v>
      </c>
    </row>
    <row r="37" spans="1:2" x14ac:dyDescent="0.4">
      <c r="A37" s="8">
        <v>1983</v>
      </c>
      <c r="B37">
        <v>10.8</v>
      </c>
    </row>
    <row r="38" spans="1:2" x14ac:dyDescent="0.4">
      <c r="A38" s="8">
        <v>1982</v>
      </c>
      <c r="B38">
        <v>9</v>
      </c>
    </row>
    <row r="39" spans="1:2" x14ac:dyDescent="0.4">
      <c r="A39" s="8">
        <v>1981</v>
      </c>
      <c r="B39">
        <v>5.0999999999999996</v>
      </c>
    </row>
    <row r="40" spans="1:2" x14ac:dyDescent="0.4">
      <c r="A40" s="8">
        <v>1980</v>
      </c>
      <c r="B40">
        <v>7.8</v>
      </c>
    </row>
    <row r="41" spans="1:2" x14ac:dyDescent="0.4">
      <c r="A41" s="8">
        <v>1979</v>
      </c>
      <c r="B41">
        <v>7.6</v>
      </c>
    </row>
    <row r="42" spans="1:2" x14ac:dyDescent="0.4">
      <c r="A42" s="8">
        <v>1978</v>
      </c>
      <c r="B42">
        <v>11.7</v>
      </c>
    </row>
    <row r="43" spans="1:2" x14ac:dyDescent="0.4">
      <c r="A43" s="9">
        <v>1977</v>
      </c>
      <c r="B43">
        <v>7.6</v>
      </c>
    </row>
    <row r="44" spans="1:2" x14ac:dyDescent="0.4">
      <c r="A44" s="9">
        <v>1976</v>
      </c>
      <c r="B44">
        <v>-1.6</v>
      </c>
    </row>
    <row r="45" spans="1:2" x14ac:dyDescent="0.4">
      <c r="A45" s="9">
        <v>1975</v>
      </c>
      <c r="B45">
        <v>8.6999999999999993</v>
      </c>
    </row>
    <row r="46" spans="1:2" x14ac:dyDescent="0.4">
      <c r="A46" s="9">
        <v>1974</v>
      </c>
      <c r="B46">
        <v>2.2999999999999998</v>
      </c>
    </row>
    <row r="47" spans="1:2" x14ac:dyDescent="0.4">
      <c r="A47" s="9">
        <v>1973</v>
      </c>
      <c r="B47">
        <v>7.8</v>
      </c>
    </row>
    <row r="48" spans="1:2" x14ac:dyDescent="0.4">
      <c r="A48" s="9">
        <v>1972</v>
      </c>
      <c r="B48">
        <v>3.8</v>
      </c>
    </row>
    <row r="49" spans="1:2" x14ac:dyDescent="0.4">
      <c r="A49" s="9">
        <v>1971</v>
      </c>
      <c r="B49">
        <v>7.1</v>
      </c>
    </row>
    <row r="50" spans="1:2" x14ac:dyDescent="0.4">
      <c r="A50" s="9">
        <v>1970</v>
      </c>
      <c r="B50">
        <v>19.3</v>
      </c>
    </row>
    <row r="51" spans="1:2" x14ac:dyDescent="0.4">
      <c r="A51" s="9">
        <v>1969</v>
      </c>
      <c r="B51">
        <v>16.899999999999999</v>
      </c>
    </row>
    <row r="52" spans="1:2" x14ac:dyDescent="0.4">
      <c r="A52" s="9">
        <v>1968</v>
      </c>
      <c r="B52">
        <v>-4.0999999999999996</v>
      </c>
    </row>
    <row r="53" spans="1:2" x14ac:dyDescent="0.4">
      <c r="A53" s="9">
        <v>1967</v>
      </c>
      <c r="B53">
        <v>-5.7</v>
      </c>
    </row>
    <row r="54" spans="1:2" x14ac:dyDescent="0.4">
      <c r="A54" s="9">
        <v>1966</v>
      </c>
      <c r="B54">
        <v>10.7</v>
      </c>
    </row>
    <row r="55" spans="1:2" x14ac:dyDescent="0.4">
      <c r="A55" s="9">
        <v>1965</v>
      </c>
      <c r="B55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索洛模型</vt:lpstr>
      <vt:lpstr>劳动力</vt:lpstr>
      <vt:lpstr>资本存量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haojia chen</dc:creator>
  <cp:lastModifiedBy>haojia chen</cp:lastModifiedBy>
  <dcterms:created xsi:type="dcterms:W3CDTF">2020-04-23T01:28:48Z</dcterms:created>
  <dcterms:modified xsi:type="dcterms:W3CDTF">2020-05-13T09:53:13Z</dcterms:modified>
</cp:coreProperties>
</file>