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631\Desktop\宏观经济学图库\"/>
    </mc:Choice>
  </mc:AlternateContent>
  <xr:revisionPtr revIDLastSave="0" documentId="13_ncr:1_{AF45843F-F992-4277-9D76-BD6069410B46}" xr6:coauthVersionLast="44" xr6:coauthVersionMax="44" xr10:uidLastSave="{00000000-0000-0000-0000-000000000000}"/>
  <bookViews>
    <workbookView xWindow="-98" yWindow="-98" windowWidth="22695" windowHeight="14595" activeTab="1" xr2:uid="{D99E6A8E-DB3B-4232-B0E7-9BD3C7ABDAA7}"/>
  </bookViews>
  <sheets>
    <sheet name="失衡模型代入国际支付工具" sheetId="1" r:id="rId1"/>
    <sheet name="资产价格泡沫" sheetId="2" r:id="rId2"/>
    <sheet name="无资产价格泡沫（上一章模型）" sheetId="3" r:id="rId3"/>
  </sheets>
  <externalReferences>
    <externalReference r:id="rId4"/>
  </externalReferences>
  <definedNames>
    <definedName name="solver_adj" localSheetId="0" hidden="1">失衡模型代入国际支付工具!$B$15:$B$20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失衡模型代入国际支付工具!$B$29</definedName>
    <definedName name="solver_lhs2" localSheetId="0" hidden="1">失衡模型代入国际支付工具!$B$30</definedName>
    <definedName name="solver_lhs3" localSheetId="0" hidden="1">失衡模型代入国际支付工具!$B$31</definedName>
    <definedName name="solver_lhs4" localSheetId="0" hidden="1">失衡模型代入国际支付工具!$B$32</definedName>
    <definedName name="solver_lhs5" localSheetId="0" hidden="1">失衡模型代入国际支付工具!$B$33</definedName>
    <definedName name="solver_lhs6" localSheetId="0" hidden="1">失衡模型代入国际支付工具!$B$34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失衡模型代入国际支付工具!$B$28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2" l="1"/>
  <c r="E39" i="2"/>
  <c r="E40" i="2"/>
  <c r="E44" i="2"/>
  <c r="E42" i="2"/>
  <c r="E41" i="2"/>
  <c r="E43" i="2"/>
  <c r="D40" i="2"/>
  <c r="D41" i="2"/>
  <c r="D42" i="2"/>
  <c r="D43" i="2"/>
  <c r="D44" i="2"/>
  <c r="D39" i="2"/>
  <c r="C40" i="2"/>
  <c r="C41" i="2"/>
  <c r="C42" i="2"/>
  <c r="C43" i="2"/>
  <c r="C44" i="2"/>
  <c r="C39" i="2"/>
  <c r="M48" i="3"/>
  <c r="L48" i="3"/>
  <c r="K48" i="3"/>
  <c r="J48" i="3"/>
  <c r="I48" i="3"/>
  <c r="H48" i="3"/>
  <c r="G48" i="3"/>
  <c r="F48" i="3"/>
  <c r="E48" i="3"/>
  <c r="D48" i="3"/>
  <c r="C48" i="3"/>
  <c r="M47" i="3"/>
  <c r="L47" i="3"/>
  <c r="K47" i="3"/>
  <c r="J47" i="3"/>
  <c r="I47" i="3"/>
  <c r="H47" i="3"/>
  <c r="G47" i="3"/>
  <c r="F47" i="3"/>
  <c r="E47" i="3"/>
  <c r="D47" i="3"/>
  <c r="C47" i="3"/>
  <c r="M46" i="3"/>
  <c r="L46" i="3"/>
  <c r="K46" i="3"/>
  <c r="J46" i="3"/>
  <c r="I46" i="3"/>
  <c r="H46" i="3"/>
  <c r="G46" i="3"/>
  <c r="F46" i="3"/>
  <c r="E46" i="3"/>
  <c r="D46" i="3"/>
  <c r="C46" i="3"/>
  <c r="M45" i="3"/>
  <c r="L45" i="3"/>
  <c r="K45" i="3"/>
  <c r="J45" i="3"/>
  <c r="I45" i="3"/>
  <c r="H45" i="3"/>
  <c r="G45" i="3"/>
  <c r="F45" i="3"/>
  <c r="E45" i="3"/>
  <c r="D45" i="3"/>
  <c r="C45" i="3"/>
  <c r="B33" i="3"/>
  <c r="B32" i="3"/>
  <c r="B31" i="3"/>
  <c r="B30" i="3"/>
  <c r="B29" i="3"/>
  <c r="B28" i="3"/>
  <c r="E49" i="2" l="1"/>
  <c r="D49" i="2"/>
  <c r="C49" i="2"/>
  <c r="E48" i="2"/>
  <c r="D48" i="2"/>
  <c r="C48" i="2"/>
  <c r="E47" i="2"/>
  <c r="D47" i="2"/>
  <c r="C47" i="2"/>
  <c r="D46" i="2"/>
  <c r="C46" i="2"/>
  <c r="B34" i="2"/>
  <c r="B33" i="2"/>
  <c r="B32" i="2"/>
  <c r="B31" i="2"/>
  <c r="B30" i="2"/>
  <c r="B29" i="2"/>
  <c r="B28" i="2"/>
  <c r="B34" i="1" l="1"/>
  <c r="B31" i="1"/>
  <c r="C46" i="1" l="1"/>
  <c r="C47" i="1"/>
  <c r="C48" i="1"/>
  <c r="C49" i="1"/>
  <c r="E49" i="1"/>
  <c r="F49" i="1"/>
  <c r="G49" i="1"/>
  <c r="H49" i="1"/>
  <c r="D49" i="1"/>
  <c r="E48" i="1"/>
  <c r="F48" i="1"/>
  <c r="G48" i="1"/>
  <c r="H48" i="1"/>
  <c r="D48" i="1"/>
  <c r="E47" i="1"/>
  <c r="F47" i="1"/>
  <c r="G47" i="1"/>
  <c r="H47" i="1"/>
  <c r="D47" i="1"/>
  <c r="E46" i="1"/>
  <c r="F46" i="1"/>
  <c r="G46" i="1"/>
  <c r="H46" i="1"/>
  <c r="D46" i="1"/>
  <c r="B33" i="1" l="1"/>
  <c r="B30" i="1"/>
  <c r="B29" i="1"/>
  <c r="B28" i="1" l="1"/>
  <c r="B32" i="1"/>
</calcChain>
</file>

<file path=xl/sharedStrings.xml><?xml version="1.0" encoding="utf-8"?>
<sst xmlns="http://schemas.openxmlformats.org/spreadsheetml/2006/main" count="146" uniqueCount="51">
  <si>
    <t>模型参数假定</t>
    <phoneticPr fontId="1" type="noConversion"/>
  </si>
  <si>
    <t>k0</t>
    <phoneticPr fontId="1" type="noConversion"/>
  </si>
  <si>
    <t>k0*</t>
    <phoneticPr fontId="1" type="noConversion"/>
  </si>
  <si>
    <t>L</t>
    <phoneticPr fontId="1" type="noConversion"/>
  </si>
  <si>
    <t>A</t>
    <phoneticPr fontId="1" type="noConversion"/>
  </si>
  <si>
    <t>alpha</t>
    <phoneticPr fontId="1" type="noConversion"/>
  </si>
  <si>
    <t>beta</t>
    <phoneticPr fontId="1" type="noConversion"/>
  </si>
  <si>
    <t>sigma</t>
    <phoneticPr fontId="1" type="noConversion"/>
  </si>
  <si>
    <t>k1</t>
    <phoneticPr fontId="1" type="noConversion"/>
  </si>
  <si>
    <t>b1</t>
    <phoneticPr fontId="1" type="noConversion"/>
  </si>
  <si>
    <t>c1</t>
    <phoneticPr fontId="1" type="noConversion"/>
  </si>
  <si>
    <t>c2</t>
    <phoneticPr fontId="1" type="noConversion"/>
  </si>
  <si>
    <t>c1*</t>
    <phoneticPr fontId="1" type="noConversion"/>
  </si>
  <si>
    <t>c2*</t>
    <phoneticPr fontId="1" type="noConversion"/>
  </si>
  <si>
    <t>theta（企业资本占有）</t>
    <phoneticPr fontId="1" type="noConversion"/>
  </si>
  <si>
    <t>等式约束</t>
    <phoneticPr fontId="1" type="noConversion"/>
  </si>
  <si>
    <t>10_18</t>
    <phoneticPr fontId="1" type="noConversion"/>
  </si>
  <si>
    <t>10_19</t>
    <phoneticPr fontId="1" type="noConversion"/>
  </si>
  <si>
    <t>10_20</t>
  </si>
  <si>
    <t>10_21</t>
  </si>
  <si>
    <t>10_22</t>
  </si>
  <si>
    <t>10_23</t>
  </si>
  <si>
    <t>取值</t>
    <phoneticPr fontId="1" type="noConversion"/>
  </si>
  <si>
    <t>b1*</t>
    <phoneticPr fontId="1" type="noConversion"/>
  </si>
  <si>
    <t>rg2</t>
    <phoneticPr fontId="1" type="noConversion"/>
  </si>
  <si>
    <t>本国效用</t>
    <phoneticPr fontId="1" type="noConversion"/>
  </si>
  <si>
    <t>别国效用</t>
    <phoneticPr fontId="1" type="noConversion"/>
  </si>
  <si>
    <t>备注</t>
    <phoneticPr fontId="1" type="noConversion"/>
  </si>
  <si>
    <t>本国1期资本</t>
    <phoneticPr fontId="1" type="noConversion"/>
  </si>
  <si>
    <t>本国资本借贷</t>
    <phoneticPr fontId="1" type="noConversion"/>
  </si>
  <si>
    <t>本国1期消费</t>
    <phoneticPr fontId="1" type="noConversion"/>
  </si>
  <si>
    <t>本国2期消费</t>
  </si>
  <si>
    <t>别国1期消费</t>
    <phoneticPr fontId="1" type="noConversion"/>
  </si>
  <si>
    <t>别国2期消费</t>
  </si>
  <si>
    <t>市场利率</t>
    <phoneticPr fontId="1" type="noConversion"/>
  </si>
  <si>
    <t>别国资本借贷</t>
    <phoneticPr fontId="1" type="noConversion"/>
  </si>
  <si>
    <t>10_24</t>
  </si>
  <si>
    <t>Z*</t>
    <phoneticPr fontId="1" type="noConversion"/>
  </si>
  <si>
    <t>思考问题：外国持有的国际支付工具的增加会怎样影响到第 2 期的全球资本回报率？</t>
  </si>
  <si>
    <t>本模型在书本《宏观经济学二十五讲》P181页</t>
    <phoneticPr fontId="1" type="noConversion"/>
  </si>
  <si>
    <t>没有资产泡沫预期</t>
    <phoneticPr fontId="1" type="noConversion"/>
  </si>
  <si>
    <t>本模型在书本《宏观经济学二十五讲》P175页</t>
    <phoneticPr fontId="1" type="noConversion"/>
  </si>
  <si>
    <t>2+$B$11-$B$12-$B$10</t>
  </si>
  <si>
    <t>$B$10^$B$6+$B$10-(1+$B$6)*(1+$B$6*$B$10^($B$6-1))*B17-(1+$B$6*$B$10^($B$6-1))*$B$11-$B$13</t>
  </si>
  <si>
    <t>2-$B$11-$B$14-$B$10</t>
  </si>
  <si>
    <t>2+$B$10^$B$6+$B$6*$B$10^($B$6-1)*$B$11-$B$14-$B$15</t>
  </si>
  <si>
    <t>($B$13/$B$12)^2-B7*(1+$B$6*$B$10^($B$6-1))</t>
    <phoneticPr fontId="1" type="noConversion"/>
  </si>
  <si>
    <t>($B$15/$B$14)^2-$B$7*(1+$B$6*$B$10^($B$6-1))</t>
    <phoneticPr fontId="1" type="noConversion"/>
  </si>
  <si>
    <t>θ（企业资本占有）</t>
    <phoneticPr fontId="1" type="noConversion"/>
  </si>
  <si>
    <t>有资产泡沫预期</t>
    <phoneticPr fontId="1" type="noConversion"/>
  </si>
  <si>
    <t>有资产泡沫预期但破灭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</si>
</sst>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E+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0" xfId="0" applyFont="1" applyAlignment="1">
      <alignment horizontal="left" vertical="top" wrapText="1"/>
    </xf>
    <xf numFmtId="18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外国“国际支付工具</a:t>
            </a:r>
            <a:r>
              <a:rPr lang="en-US" altLang="zh-CN"/>
              <a:t>" Z</a:t>
            </a:r>
            <a:r>
              <a:rPr lang="zh-CN" altLang="en-US"/>
              <a:t>越多， 外国居民消费水平越高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失衡模型代入国际支付工具!$B$41</c:f>
              <c:strCache>
                <c:ptCount val="1"/>
                <c:pt idx="0">
                  <c:v>c1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失衡模型代入国际支付工具!$C$38:$H$38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失衡模型代入国际支付工具!$C$41:$H$41</c:f>
              <c:numCache>
                <c:formatCode>General</c:formatCode>
                <c:ptCount val="6"/>
                <c:pt idx="0">
                  <c:v>0.9292412491794908</c:v>
                </c:pt>
                <c:pt idx="1">
                  <c:v>0.92748036852371507</c:v>
                </c:pt>
                <c:pt idx="2">
                  <c:v>0.92571991614678406</c:v>
                </c:pt>
                <c:pt idx="3">
                  <c:v>0.9239603464453211</c:v>
                </c:pt>
                <c:pt idx="4">
                  <c:v>0.92220213496825909</c:v>
                </c:pt>
                <c:pt idx="5">
                  <c:v>0.92044582189769486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失衡模型代入国际支付工具!$B$43</c:f>
              <c:strCache>
                <c:ptCount val="1"/>
                <c:pt idx="0">
                  <c:v>c1*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失衡模型代入国际支付工具!$C$43:$H$43</c:f>
              <c:numCache>
                <c:formatCode>General</c:formatCode>
                <c:ptCount val="6"/>
                <c:pt idx="0">
                  <c:v>1.3123359407340187</c:v>
                </c:pt>
                <c:pt idx="1">
                  <c:v>1.348998024668937</c:v>
                </c:pt>
                <c:pt idx="2">
                  <c:v>1.3854480855547646</c:v>
                </c:pt>
                <c:pt idx="3">
                  <c:v>1.4216801368099874</c:v>
                </c:pt>
                <c:pt idx="4">
                  <c:v>1.4576880164834378</c:v>
                </c:pt>
                <c:pt idx="5">
                  <c:v>1.4934652295721724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9-49A9-ADFA-DDCC4CE0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Z*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93012463502241449"/>
              <c:y val="0.85905199050172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外国“国际支付工具</a:t>
            </a:r>
            <a:r>
              <a:rPr lang="en-US" altLang="zh-CN"/>
              <a:t>Z </a:t>
            </a:r>
            <a:r>
              <a:rPr lang="zh-CN" altLang="en-US"/>
              <a:t>”越多，外国居民第 </a:t>
            </a:r>
            <a:r>
              <a:rPr lang="en-US" altLang="zh-CN"/>
              <a:t>1 </a:t>
            </a:r>
            <a:r>
              <a:rPr lang="zh-CN" altLang="en-US"/>
              <a:t>期借入的资本量越多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失衡模型代入国际支付工具!$B$46</c:f>
              <c:strCache>
                <c:ptCount val="1"/>
                <c:pt idx="0">
                  <c:v>b1*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失衡模型代入国际支付工具!$C$38:$H$38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失衡模型代入国际支付工具!$C$46:$H$46</c:f>
              <c:numCache>
                <c:formatCode>General</c:formatCode>
                <c:ptCount val="6"/>
                <c:pt idx="0">
                  <c:v>0.19154734577731208</c:v>
                </c:pt>
                <c:pt idx="1">
                  <c:v>0.21075882807261154</c:v>
                </c:pt>
                <c:pt idx="2">
                  <c:v>0.22986408470399039</c:v>
                </c:pt>
                <c:pt idx="3">
                  <c:v>0.24885989518225426</c:v>
                </c:pt>
                <c:pt idx="4">
                  <c:v>0.26774294075758853</c:v>
                </c:pt>
                <c:pt idx="5">
                  <c:v>0.28650970383723878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3-4CA0-8BCF-E11E34C5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Z*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92722192043688212"/>
              <c:y val="0.8659335825385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外国“国际支付工具</a:t>
            </a:r>
            <a:r>
              <a:rPr lang="en-US" altLang="zh-CN" sz="1800" b="1" i="0" baseline="0">
                <a:effectLst/>
              </a:rPr>
              <a:t>Z </a:t>
            </a:r>
            <a:r>
              <a:rPr lang="zh-CN" altLang="zh-CN" sz="1800" b="1" i="0" baseline="0">
                <a:effectLst/>
              </a:rPr>
              <a:t>”越多，</a:t>
            </a:r>
            <a:r>
              <a:rPr lang="zh-CN" altLang="en-US" sz="1800" b="1" i="0" baseline="0">
                <a:effectLst/>
              </a:rPr>
              <a:t>第二期全球资本回报率越高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失衡模型代入国际支付工具!$B$47</c:f>
              <c:strCache>
                <c:ptCount val="1"/>
                <c:pt idx="0">
                  <c:v>rg2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val>
            <c:numRef>
              <c:f>失衡模型代入国际支付工具!$C$47:$H$47</c:f>
              <c:numCache>
                <c:formatCode>General</c:formatCode>
                <c:ptCount val="6"/>
                <c:pt idx="0">
                  <c:v>0.43211961694189704</c:v>
                </c:pt>
                <c:pt idx="1">
                  <c:v>0.43734882135278741</c:v>
                </c:pt>
                <c:pt idx="2">
                  <c:v>0.44271710665040365</c:v>
                </c:pt>
                <c:pt idx="3">
                  <c:v>0.44822943327215992</c:v>
                </c:pt>
                <c:pt idx="4">
                  <c:v>0.45389073729246521</c:v>
                </c:pt>
                <c:pt idx="5">
                  <c:v>0.45970737814401796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资产价格泡沫的破灭让外国居民实际消费路径偏离其预期消费路径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资产价格泡沫!$C$37</c:f>
              <c:strCache>
                <c:ptCount val="1"/>
                <c:pt idx="0">
                  <c:v>没有资产泡沫预期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资产价格泡沫!$B$43:$B$44</c:f>
              <c:strCache>
                <c:ptCount val="2"/>
                <c:pt idx="0">
                  <c:v>c1*</c:v>
                </c:pt>
                <c:pt idx="1">
                  <c:v>c2*</c:v>
                </c:pt>
              </c:strCache>
            </c:strRef>
          </c:cat>
          <c:val>
            <c:numRef>
              <c:f>资产价格泡沫!$C$43:$C$44</c:f>
              <c:numCache>
                <c:formatCode>0.00</c:formatCode>
                <c:ptCount val="2"/>
                <c:pt idx="0">
                  <c:v>1.3123359401715506</c:v>
                </c:pt>
                <c:pt idx="1">
                  <c:v>1.5547039735436323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资产价格泡沫!$D$37</c:f>
              <c:strCache>
                <c:ptCount val="1"/>
                <c:pt idx="0">
                  <c:v>有资产泡沫预期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资产价格泡沫!$B$43:$B$44</c:f>
              <c:strCache>
                <c:ptCount val="2"/>
                <c:pt idx="0">
                  <c:v>c1*</c:v>
                </c:pt>
                <c:pt idx="1">
                  <c:v>c2*</c:v>
                </c:pt>
              </c:strCache>
            </c:strRef>
          </c:cat>
          <c:val>
            <c:numRef>
              <c:f>资产价格泡沫!$D$43:$D$44</c:f>
              <c:numCache>
                <c:formatCode>0.00</c:formatCode>
                <c:ptCount val="2"/>
                <c:pt idx="0">
                  <c:v>1.4934652295721724</c:v>
                </c:pt>
                <c:pt idx="1">
                  <c:v>1.7862451202642391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2-41D7-AC17-11289AA41F7A}"/>
            </c:ext>
          </c:extLst>
        </c:ser>
        <c:ser>
          <c:idx val="2"/>
          <c:order val="2"/>
          <c:tx>
            <c:strRef>
              <c:f>资产价格泡沫!$E$37</c:f>
              <c:strCache>
                <c:ptCount val="1"/>
                <c:pt idx="0">
                  <c:v>有资产泡沫预期但破灭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资产价格泡沫!$B$43:$B$44</c:f>
              <c:strCache>
                <c:ptCount val="2"/>
                <c:pt idx="0">
                  <c:v>c1*</c:v>
                </c:pt>
                <c:pt idx="1">
                  <c:v>c2*</c:v>
                </c:pt>
              </c:strCache>
            </c:strRef>
          </c:cat>
          <c:val>
            <c:numRef>
              <c:f>资产价格泡沫!$E$43:$E$44</c:f>
              <c:numCache>
                <c:formatCode>0.00</c:formatCode>
                <c:ptCount val="2"/>
                <c:pt idx="0">
                  <c:v>1.4934652295721724</c:v>
                </c:pt>
                <c:pt idx="1">
                  <c:v>1.2862451198978406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2-41D7-AC17-11289AA4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资产价格泡沫!$B$49</c:f>
              <c:strCache>
                <c:ptCount val="1"/>
                <c:pt idx="0">
                  <c:v>别国效用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资产价格泡沫!$C$37:$E$37</c:f>
              <c:strCache>
                <c:ptCount val="3"/>
                <c:pt idx="0">
                  <c:v>没有资产泡沫预期</c:v>
                </c:pt>
                <c:pt idx="1">
                  <c:v>有资产泡沫预期</c:v>
                </c:pt>
                <c:pt idx="2">
                  <c:v>有资产泡沫预期但破灭</c:v>
                </c:pt>
              </c:strCache>
            </c:strRef>
          </c:cat>
          <c:val>
            <c:numRef>
              <c:f>资产价格泡沫!$C$49:$E$49</c:f>
              <c:numCache>
                <c:formatCode>0.00</c:formatCode>
                <c:ptCount val="3"/>
                <c:pt idx="0">
                  <c:v>-2.7823143650557633</c:v>
                </c:pt>
                <c:pt idx="1">
                  <c:v>-2.4342462480720073</c:v>
                </c:pt>
                <c:pt idx="2">
                  <c:v>-2.8651402011694049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A-45BD-B124-223F416B6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14800"/>
        <c:axId val="425455216"/>
      </c:barChart>
      <c:catAx>
        <c:axId val="5236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25455216"/>
        <c:crosses val="autoZero"/>
        <c:auto val="1"/>
        <c:lblAlgn val="ctr"/>
        <c:lblOffset val="100"/>
        <c:noMultiLvlLbl val="0"/>
      </c:catAx>
      <c:valAx>
        <c:axId val="425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236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10-9 </a:t>
            </a:r>
            <a:r>
              <a:rPr lang="zh-CN" altLang="en-US"/>
              <a:t>本国居民拥有的资本份额越少（</a:t>
            </a:r>
            <a:r>
              <a:rPr lang="en-US" altLang="zh-CN"/>
              <a:t>θ</a:t>
            </a:r>
            <a:r>
              <a:rPr lang="zh-CN" altLang="en-US"/>
              <a:t>越大），本国消费越低</a:t>
            </a:r>
            <a:r>
              <a:rPr lang="en-US" altLang="zh-CN"/>
              <a:t>, </a:t>
            </a:r>
            <a:r>
              <a:rPr lang="zh-CN" altLang="en-US"/>
              <a:t>外国消费越离，本国向外国借出的资本越多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[1]Sheet1!$B$45</c:f>
              <c:strCache>
                <c:ptCount val="1"/>
                <c:pt idx="0">
                  <c:v>b1*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[1]Sheet1!$C$38:$M$38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[1]Sheet1!$C$45:$M$45</c:f>
              <c:numCache>
                <c:formatCode>General</c:formatCode>
                <c:ptCount val="11"/>
                <c:pt idx="0">
                  <c:v>7.4701460797468536E-9</c:v>
                </c:pt>
                <c:pt idx="1">
                  <c:v>3.8594384941949222E-2</c:v>
                </c:pt>
                <c:pt idx="2">
                  <c:v>7.7032018607410227E-2</c:v>
                </c:pt>
                <c:pt idx="3">
                  <c:v>0.11532820440329847</c:v>
                </c:pt>
                <c:pt idx="4">
                  <c:v>0.15349619449634297</c:v>
                </c:pt>
                <c:pt idx="5">
                  <c:v>0.19154738340993835</c:v>
                </c:pt>
                <c:pt idx="6">
                  <c:v>0.22949153830001698</c:v>
                </c:pt>
                <c:pt idx="7">
                  <c:v>0.26733746751007492</c:v>
                </c:pt>
                <c:pt idx="8">
                  <c:v>0.30509254136509845</c:v>
                </c:pt>
                <c:pt idx="9">
                  <c:v>0.34276360682137708</c:v>
                </c:pt>
                <c:pt idx="10">
                  <c:v>0.38035659351053747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9-4A7D-A5F9-B44E1B05266D}"/>
            </c:ext>
          </c:extLst>
        </c:ser>
        <c:ser>
          <c:idx val="1"/>
          <c:order val="1"/>
          <c:tx>
            <c:strRef>
              <c:f>[1]Sheet1!$B$41</c:f>
              <c:strCache>
                <c:ptCount val="1"/>
                <c:pt idx="0">
                  <c:v>c1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[1]Sheet1!$C$38:$M$38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[1]Sheet1!$C$41:$M$41</c:f>
              <c:numCache>
                <c:formatCode>General</c:formatCode>
                <c:ptCount val="11"/>
                <c:pt idx="0">
                  <c:v>1.2976999965197469</c:v>
                </c:pt>
                <c:pt idx="1">
                  <c:v>1.2234469146807494</c:v>
                </c:pt>
                <c:pt idx="2">
                  <c:v>1.1495075803929724</c:v>
                </c:pt>
                <c:pt idx="3">
                  <c:v>1.0758463515674908</c:v>
                </c:pt>
                <c:pt idx="4">
                  <c:v>1.0024328233677828</c:v>
                </c:pt>
                <c:pt idx="5">
                  <c:v>0.92924117335169654</c:v>
                </c:pt>
                <c:pt idx="6">
                  <c:v>0.85624949901243796</c:v>
                </c:pt>
                <c:pt idx="7">
                  <c:v>0.78343836707451442</c:v>
                </c:pt>
                <c:pt idx="8">
                  <c:v>0.71079160027574884</c:v>
                </c:pt>
                <c:pt idx="9">
                  <c:v>0.6382944289420257</c:v>
                </c:pt>
                <c:pt idx="10">
                  <c:v>0.56593416917068962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9-4A7D-A5F9-B44E1B05266D}"/>
            </c:ext>
          </c:extLst>
        </c:ser>
        <c:ser>
          <c:idx val="2"/>
          <c:order val="2"/>
          <c:tx>
            <c:strRef>
              <c:f>[1]Sheet1!$B$43</c:f>
              <c:strCache>
                <c:ptCount val="1"/>
                <c:pt idx="0">
                  <c:v>c1*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[1]Sheet1!$C$38:$M$38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[1]Sheet1!$C$43:$M$43</c:f>
              <c:numCache>
                <c:formatCode>General</c:formatCode>
                <c:ptCount val="11"/>
                <c:pt idx="0">
                  <c:v>1.297700011460049</c:v>
                </c:pt>
                <c:pt idx="1">
                  <c:v>1.3006356845646476</c:v>
                </c:pt>
                <c:pt idx="2">
                  <c:v>1.3035716176077397</c:v>
                </c:pt>
                <c:pt idx="3">
                  <c:v>1.3065027603741646</c:v>
                </c:pt>
                <c:pt idx="4">
                  <c:v>1.3094252123605024</c:v>
                </c:pt>
                <c:pt idx="5">
                  <c:v>1.3123359401715506</c:v>
                </c:pt>
                <c:pt idx="6">
                  <c:v>1.3152325756125414</c:v>
                </c:pt>
                <c:pt idx="7">
                  <c:v>1.3181133020946307</c:v>
                </c:pt>
                <c:pt idx="8">
                  <c:v>1.3209766830059468</c:v>
                </c:pt>
                <c:pt idx="9">
                  <c:v>1.3238216425847766</c:v>
                </c:pt>
                <c:pt idx="10">
                  <c:v>1.3266473561917729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9-4A7D-A5F9-B44E1B05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10-10 </a:t>
            </a:r>
            <a:r>
              <a:rPr lang="zh-CN" altLang="en-US"/>
              <a:t>本国居民拥有的资本份额越少 </a:t>
            </a:r>
            <a:r>
              <a:rPr lang="zh-CN" altLang="zh-CN" sz="1800" b="1" i="0" u="none" strike="noStrike" baseline="0">
                <a:effectLst/>
              </a:rPr>
              <a:t>（</a:t>
            </a:r>
            <a:r>
              <a:rPr lang="en-US" altLang="zh-CN" sz="1800" b="1" i="0" u="none" strike="noStrike" baseline="0">
                <a:effectLst/>
              </a:rPr>
              <a:t>θ</a:t>
            </a:r>
            <a:r>
              <a:rPr lang="zh-CN" altLang="zh-CN" sz="1800" b="1" i="0" u="none" strike="noStrike" baseline="0">
                <a:effectLst/>
              </a:rPr>
              <a:t>越大），</a:t>
            </a:r>
            <a:r>
              <a:rPr lang="zh-CN" altLang="en-US"/>
              <a:t>全球资本市场资本回报率越低</a:t>
            </a:r>
          </a:p>
          <a:p>
            <a:pPr>
              <a:defRPr sz="1800"/>
            </a:pPr>
            <a:endParaRPr lang="zh-CN" altLang="en-US"/>
          </a:p>
        </c:rich>
      </c:tx>
      <c:layout>
        <c:manualLayout>
          <c:xMode val="edge"/>
          <c:yMode val="edge"/>
          <c:x val="0.14983976883667474"/>
          <c:y val="1.697741316549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[1]Sheet1!$B$46</c:f>
              <c:strCache>
                <c:ptCount val="1"/>
                <c:pt idx="0">
                  <c:v>rg2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[1]Sheet1!$C$38:$M$38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[1]Sheet1!$C$46:$M$46</c:f>
              <c:numCache>
                <c:formatCode>General</c:formatCode>
                <c:ptCount val="11"/>
                <c:pt idx="0">
                  <c:v>0.49447733271369931</c:v>
                </c:pt>
                <c:pt idx="1">
                  <c:v>0.47999946649050607</c:v>
                </c:pt>
                <c:pt idx="2">
                  <c:v>0.46665630825148563</c:v>
                </c:pt>
                <c:pt idx="3">
                  <c:v>0.45430457198027963</c:v>
                </c:pt>
                <c:pt idx="4">
                  <c:v>0.442825486007695</c:v>
                </c:pt>
                <c:pt idx="5">
                  <c:v>0.43211962419557226</c:v>
                </c:pt>
                <c:pt idx="6">
                  <c:v>0.42210303956889761</c:v>
                </c:pt>
                <c:pt idx="7">
                  <c:v>0.4127040371484012</c:v>
                </c:pt>
                <c:pt idx="8">
                  <c:v>0.40386131404993075</c:v>
                </c:pt>
                <c:pt idx="9">
                  <c:v>0.39552170664005604</c:v>
                </c:pt>
                <c:pt idx="10">
                  <c:v>0.38763904924649473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A-41D1-B377-ACEBAE8EB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10-11 </a:t>
            </a:r>
            <a:r>
              <a:rPr lang="zh-CN" altLang="en-US"/>
              <a:t>本国居民拥有的资本份额越少（</a:t>
            </a:r>
            <a:r>
              <a:rPr lang="en-US" altLang="zh-CN"/>
              <a:t>θ</a:t>
            </a:r>
            <a:r>
              <a:rPr lang="zh-CN" altLang="en-US"/>
              <a:t>越大），本国居民福利越低</a:t>
            </a:r>
            <a:r>
              <a:rPr lang="en-US" altLang="zh-CN"/>
              <a:t>, </a:t>
            </a:r>
            <a:r>
              <a:rPr lang="zh-CN" altLang="en-US"/>
              <a:t>外国居民福利越高 （但提高的程度非常有限）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[1]Sheet1!$B$47</c:f>
              <c:strCache>
                <c:ptCount val="1"/>
                <c:pt idx="0">
                  <c:v>本国效用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[1]Sheet1!$C$38:$M$38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[1]Sheet1!$C$47:$M$47</c:f>
              <c:numCache>
                <c:formatCode>General</c:formatCode>
                <c:ptCount val="11"/>
                <c:pt idx="0">
                  <c:v>-2.7865385482627079</c:v>
                </c:pt>
                <c:pt idx="1">
                  <c:v>-2.9621834850532092</c:v>
                </c:pt>
                <c:pt idx="2">
                  <c:v>-3.1592097213958596</c:v>
                </c:pt>
                <c:pt idx="3">
                  <c:v>-3.3820201988316092</c:v>
                </c:pt>
                <c:pt idx="4">
                  <c:v>-3.6362722844107229</c:v>
                </c:pt>
                <c:pt idx="5">
                  <c:v>-3.9293682813391855</c:v>
                </c:pt>
                <c:pt idx="6">
                  <c:v>-4.2711932435417257</c:v>
                </c:pt>
                <c:pt idx="7">
                  <c:v>-4.6752581326540144</c:v>
                </c:pt>
                <c:pt idx="8">
                  <c:v>-5.1605400218243993</c:v>
                </c:pt>
                <c:pt idx="9">
                  <c:v>-5.7545621244629013</c:v>
                </c:pt>
                <c:pt idx="10">
                  <c:v>-6.4988249503138498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0-4E6C-8F4E-5FD85A4DEBA0}"/>
            </c:ext>
          </c:extLst>
        </c:ser>
        <c:ser>
          <c:idx val="1"/>
          <c:order val="1"/>
          <c:tx>
            <c:strRef>
              <c:f>[1]Sheet1!$B$48</c:f>
              <c:strCache>
                <c:ptCount val="1"/>
                <c:pt idx="0">
                  <c:v>别国效用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[1]Sheet1!$C$38:$M$38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[1]Sheet1!$C$48:$M$48</c:f>
              <c:numCache>
                <c:formatCode>General</c:formatCode>
                <c:ptCount val="11"/>
                <c:pt idx="0">
                  <c:v>-2.7865385554710316</c:v>
                </c:pt>
                <c:pt idx="1">
                  <c:v>-2.7863867547881327</c:v>
                </c:pt>
                <c:pt idx="2">
                  <c:v>-2.7858352283533279</c:v>
                </c:pt>
                <c:pt idx="3">
                  <c:v>-2.7849419450832138</c:v>
                </c:pt>
                <c:pt idx="4">
                  <c:v>-2.7837549360673419</c:v>
                </c:pt>
                <c:pt idx="5">
                  <c:v>-2.7823143650557633</c:v>
                </c:pt>
                <c:pt idx="6">
                  <c:v>-2.7806540753881155</c:v>
                </c:pt>
                <c:pt idx="7">
                  <c:v>-2.7788028254771131</c:v>
                </c:pt>
                <c:pt idx="8">
                  <c:v>-2.776785148807182</c:v>
                </c:pt>
                <c:pt idx="9">
                  <c:v>-2.7746221500815413</c:v>
                </c:pt>
                <c:pt idx="10">
                  <c:v>-2.7723320534659632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0-4E6C-8F4E-5FD85A4D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 </a:t>
            </a:r>
            <a:r>
              <a:rPr lang="en-US" altLang="zh-CN"/>
              <a:t>10-12 </a:t>
            </a:r>
            <a:r>
              <a:rPr lang="zh-CN" altLang="en-US"/>
              <a:t>外国居民福利提高程度非常有限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[1]Sheet1!$B$48</c:f>
              <c:strCache>
                <c:ptCount val="1"/>
                <c:pt idx="0">
                  <c:v>别国效用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[1]Sheet1!$C$38:$M$38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[1]Sheet1!$C$48:$M$48</c:f>
              <c:numCache>
                <c:formatCode>General</c:formatCode>
                <c:ptCount val="11"/>
                <c:pt idx="0">
                  <c:v>-2.7865385554710316</c:v>
                </c:pt>
                <c:pt idx="1">
                  <c:v>-2.7863867547881327</c:v>
                </c:pt>
                <c:pt idx="2">
                  <c:v>-2.7858352283533279</c:v>
                </c:pt>
                <c:pt idx="3">
                  <c:v>-2.7849419450832138</c:v>
                </c:pt>
                <c:pt idx="4">
                  <c:v>-2.7837549360673419</c:v>
                </c:pt>
                <c:pt idx="5">
                  <c:v>-2.7823143650557633</c:v>
                </c:pt>
                <c:pt idx="6">
                  <c:v>-2.7806540753881155</c:v>
                </c:pt>
                <c:pt idx="7">
                  <c:v>-2.7788028254771131</c:v>
                </c:pt>
                <c:pt idx="8">
                  <c:v>-2.776785148807182</c:v>
                </c:pt>
                <c:pt idx="9">
                  <c:v>-2.7746221500815413</c:v>
                </c:pt>
                <c:pt idx="10">
                  <c:v>-2.7723320534659632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6-40EE-851A-41D4C17F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544263</xdr:colOff>
      <xdr:row>5</xdr:row>
      <xdr:rowOff>45012</xdr:rowOff>
    </xdr:from>
    <xdr:to>
      <xdr:col>14</xdr:col>
      <xdr:colOff>282557</xdr:colOff>
      <xdr:row>17</xdr:row>
      <xdr:rowOff>78372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3FF2869-CC33-4423-A7F6-3E950EA84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779" y="915577"/>
          <a:ext cx="7890875" cy="2122714"/>
        </a:xfrm>
        <a:prstGeom prst="rect">
          <a:avLst/>
        </a:prstGeom>
      </xdr:spPr>
    </xdr:pic>
    <xdr:clientData/>
  </xdr:twoCellAnchor>
  <xdr:twoCellAnchor editAs="oneCell">
    <xdr:from>
      <xdr:col>2</xdr:col>
      <xdr:colOff>937137</xdr:colOff>
      <xdr:row>18</xdr:row>
      <xdr:rowOff>148509</xdr:rowOff>
    </xdr:from>
    <xdr:to>
      <xdr:col>12</xdr:col>
      <xdr:colOff>215637</xdr:colOff>
      <xdr:row>22</xdr:row>
      <xdr:rowOff>36672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C4AE2AC-9D56-4DF8-A098-267CCC2E7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1653" y="3282541"/>
          <a:ext cx="6140597" cy="584615"/>
        </a:xfrm>
        <a:prstGeom prst="rect">
          <a:avLst/>
        </a:prstGeom>
      </xdr:spPr>
    </xdr:pic>
    <xdr:clientData/>
  </xdr:twoCellAnchor>
  <xdr:twoCellAnchor editAs="oneCell">
    <xdr:from>
      <xdr:col>2</xdr:col>
      <xdr:colOff>960591</xdr:colOff>
      <xdr:row>27</xdr:row>
      <xdr:rowOff>95712</xdr:rowOff>
    </xdr:from>
    <xdr:to>
      <xdr:col>12</xdr:col>
      <xdr:colOff>453405</xdr:colOff>
      <xdr:row>31</xdr:row>
      <xdr:rowOff>35905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09DF8DD-73B9-403D-BCF0-AB02B14A5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5107" y="4975995"/>
          <a:ext cx="6354911" cy="636644"/>
        </a:xfrm>
        <a:prstGeom prst="rect">
          <a:avLst/>
        </a:prstGeom>
      </xdr:spPr>
    </xdr:pic>
    <xdr:clientData/>
  </xdr:twoCellAnchor>
  <xdr:twoCellAnchor editAs="oneCell">
    <xdr:from>
      <xdr:col>2</xdr:col>
      <xdr:colOff>901290</xdr:colOff>
      <xdr:row>22</xdr:row>
      <xdr:rowOff>225322</xdr:rowOff>
    </xdr:from>
    <xdr:to>
      <xdr:col>11</xdr:col>
      <xdr:colOff>232173</xdr:colOff>
      <xdr:row>26</xdr:row>
      <xdr:rowOff>55618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21F5611-C239-49AB-92A6-DF32EF3B9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85806" y="4055806"/>
          <a:ext cx="5547738" cy="705982"/>
        </a:xfrm>
        <a:prstGeom prst="rect">
          <a:avLst/>
        </a:prstGeom>
      </xdr:spPr>
    </xdr:pic>
    <xdr:clientData/>
  </xdr:twoCellAnchor>
  <xdr:twoCellAnchor>
    <xdr:from>
      <xdr:col>10</xdr:col>
      <xdr:colOff>607348</xdr:colOff>
      <xdr:row>1</xdr:row>
      <xdr:rowOff>11062</xdr:rowOff>
    </xdr:from>
    <xdr:to>
      <xdr:col>20</xdr:col>
      <xdr:colOff>153628</xdr:colOff>
      <xdr:row>24</xdr:row>
      <xdr:rowOff>81935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89988B8-2F45-4CAE-A07D-B2BCE97F8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66572</xdr:colOff>
      <xdr:row>27</xdr:row>
      <xdr:rowOff>122902</xdr:rowOff>
    </xdr:from>
    <xdr:to>
      <xdr:col>20</xdr:col>
      <xdr:colOff>225323</xdr:colOff>
      <xdr:row>51</xdr:row>
      <xdr:rowOff>4300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9B9E8BE-E092-468D-926E-A02ED7F18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172064</xdr:colOff>
      <xdr:row>53</xdr:row>
      <xdr:rowOff>41787</xdr:rowOff>
    </xdr:from>
    <xdr:to>
      <xdr:col>20</xdr:col>
      <xdr:colOff>343105</xdr:colOff>
      <xdr:row>70</xdr:row>
      <xdr:rowOff>87055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ABF546-9085-418B-B33F-779EEEB6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625227</xdr:colOff>
      <xdr:row>4</xdr:row>
      <xdr:rowOff>135502</xdr:rowOff>
    </xdr:from>
    <xdr:to>
      <xdr:col>19</xdr:col>
      <xdr:colOff>125396</xdr:colOff>
      <xdr:row>30</xdr:row>
      <xdr:rowOff>126394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64C04B95-EE63-46EE-8881-57C06F912C3B}"/>
            </a:ext>
          </a:extLst>
        </xdr:cNvPr>
        <xdr:cNvGrpSpPr/>
      </xdr:nvGrpSpPr>
      <xdr:grpSpPr>
        <a:xfrm>
          <a:off x="6087815" y="840352"/>
          <a:ext cx="7920269" cy="4748630"/>
          <a:chOff x="6892676" y="454588"/>
          <a:chExt cx="7920269" cy="4748630"/>
        </a:xfrm>
      </xdr:grpSpPr>
      <xdr:pic>
        <xdr:nvPicPr>
          <xdr:cNvPr id="2" name="图片 1">
            <a:extLst>
              <a:ext uri="{FF2B5EF4-FFF2-40B4-BE49-F238E27FC236}">
                <a16:creationId xmlns:a16="http://schemas.microsoft.com/office/drawing/2014/main" id="{9B4A6906-1C92-4176-9CA3-E63E68D9B8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892676" y="454588"/>
            <a:ext cx="7920269" cy="2147910"/>
          </a:xfrm>
          <a:prstGeom prst="rect">
            <a:avLst/>
          </a:prstGeom>
        </xdr:spPr>
      </xdr:pic>
      <xdr:pic>
        <xdr:nvPicPr>
          <xdr:cNvPr id="3" name="图片 2">
            <a:extLst>
              <a:ext uri="{FF2B5EF4-FFF2-40B4-BE49-F238E27FC236}">
                <a16:creationId xmlns:a16="http://schemas.microsoft.com/office/drawing/2014/main" id="{750DCC4D-2E8B-4FE2-995C-C65C1BD6B0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85550" y="2848847"/>
            <a:ext cx="6165075" cy="593013"/>
          </a:xfrm>
          <a:prstGeom prst="rect">
            <a:avLst/>
          </a:prstGeom>
        </xdr:spPr>
      </xdr:pic>
      <xdr:pic>
        <xdr:nvPicPr>
          <xdr:cNvPr id="4" name="图片 3">
            <a:extLst>
              <a:ext uri="{FF2B5EF4-FFF2-40B4-BE49-F238E27FC236}">
                <a16:creationId xmlns:a16="http://schemas.microsoft.com/office/drawing/2014/main" id="{C7D3FC56-6F93-49B4-A635-F6E373BA8D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309004" y="4558175"/>
            <a:ext cx="6379389" cy="645043"/>
          </a:xfrm>
          <a:prstGeom prst="rect">
            <a:avLst/>
          </a:prstGeom>
        </xdr:spPr>
      </xdr:pic>
      <xdr:pic>
        <xdr:nvPicPr>
          <xdr:cNvPr id="5" name="图片 4">
            <a:extLst>
              <a:ext uri="{FF2B5EF4-FFF2-40B4-BE49-F238E27FC236}">
                <a16:creationId xmlns:a16="http://schemas.microsoft.com/office/drawing/2014/main" id="{3FE790E9-3576-48BB-B60D-1D410841E8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249703" y="3630510"/>
            <a:ext cx="5569758" cy="839946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507204</xdr:colOff>
      <xdr:row>35</xdr:row>
      <xdr:rowOff>140492</xdr:rowOff>
    </xdr:from>
    <xdr:to>
      <xdr:col>16</xdr:col>
      <xdr:colOff>171450</xdr:colOff>
      <xdr:row>56</xdr:row>
      <xdr:rowOff>123825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276A7D0-517D-488D-A8B8-46AABE668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259556</xdr:colOff>
      <xdr:row>52</xdr:row>
      <xdr:rowOff>0</xdr:rowOff>
    </xdr:from>
    <xdr:to>
      <xdr:col>6</xdr:col>
      <xdr:colOff>57150</xdr:colOff>
      <xdr:row>68</xdr:row>
      <xdr:rowOff>154781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2666CFB-4F5A-468E-8597-FABB92FD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40155</xdr:colOff>
      <xdr:row>6</xdr:row>
      <xdr:rowOff>123825</xdr:rowOff>
    </xdr:from>
    <xdr:to>
      <xdr:col>24</xdr:col>
      <xdr:colOff>190585</xdr:colOff>
      <xdr:row>18</xdr:row>
      <xdr:rowOff>157184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D4C8CE-CCA9-41C1-95B8-3CF25AC55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2680" y="1181100"/>
          <a:ext cx="7922830" cy="2147909"/>
        </a:xfrm>
        <a:prstGeom prst="rect">
          <a:avLst/>
        </a:prstGeom>
      </xdr:spPr>
    </xdr:pic>
    <xdr:clientData/>
  </xdr:twoCellAnchor>
  <xdr:twoCellAnchor>
    <xdr:from>
      <xdr:col>0</xdr:col>
      <xdr:colOff>288131</xdr:colOff>
      <xdr:row>49</xdr:row>
      <xdr:rowOff>47625</xdr:rowOff>
    </xdr:from>
    <xdr:to>
      <xdr:col>7</xdr:col>
      <xdr:colOff>457201</xdr:colOff>
      <xdr:row>79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7CF10C-DD29-4166-A9A7-1DAE15A34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509587</xdr:colOff>
      <xdr:row>20</xdr:row>
      <xdr:rowOff>23811</xdr:rowOff>
    </xdr:from>
    <xdr:to>
      <xdr:col>23</xdr:col>
      <xdr:colOff>523917</xdr:colOff>
      <xdr:row>51</xdr:row>
      <xdr:rowOff>71477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4BE473D-3363-4532-9778-D7367611D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7512" y="3548061"/>
          <a:ext cx="5843630" cy="5686466"/>
        </a:xfrm>
        <a:prstGeom prst="rect">
          <a:avLst/>
        </a:prstGeom>
      </xdr:spPr>
    </xdr:pic>
    <xdr:clientData/>
  </xdr:twoCellAnchor>
  <xdr:twoCellAnchor>
    <xdr:from>
      <xdr:col>8</xdr:col>
      <xdr:colOff>159542</xdr:colOff>
      <xdr:row>51</xdr:row>
      <xdr:rowOff>83343</xdr:rowOff>
    </xdr:from>
    <xdr:to>
      <xdr:col>17</xdr:col>
      <xdr:colOff>519113</xdr:colOff>
      <xdr:row>81</xdr:row>
      <xdr:rowOff>33337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32BFA4-4B3F-4C61-9812-35B47EBF3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259555</xdr:colOff>
      <xdr:row>80</xdr:row>
      <xdr:rowOff>111918</xdr:rowOff>
    </xdr:from>
    <xdr:to>
      <xdr:col>7</xdr:col>
      <xdr:colOff>600075</xdr:colOff>
      <xdr:row>103</xdr:row>
      <xdr:rowOff>109538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4A5A390-92A6-499F-880D-94379BA71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638175</xdr:colOff>
      <xdr:row>82</xdr:row>
      <xdr:rowOff>76200</xdr:rowOff>
    </xdr:from>
    <xdr:to>
      <xdr:col>17</xdr:col>
      <xdr:colOff>550070</xdr:colOff>
      <xdr:row>105</xdr:row>
      <xdr:rowOff>73820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8D7810-A9E7-413A-925A-F52EE6FCA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532;10&#35762;%20&#20840;&#29699;&#22833;&#34913;&#27169;&#22411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C38">
            <v>0</v>
          </cell>
          <cell r="D38">
            <v>0.1</v>
          </cell>
          <cell r="E38">
            <v>0.2</v>
          </cell>
          <cell r="F38">
            <v>0.3</v>
          </cell>
          <cell r="G38">
            <v>0.4</v>
          </cell>
          <cell r="H38">
            <v>0.5</v>
          </cell>
          <cell r="I38">
            <v>0.6</v>
          </cell>
          <cell r="J38">
            <v>0.7</v>
          </cell>
          <cell r="K38">
            <v>0.8</v>
          </cell>
          <cell r="L38">
            <v>0.9</v>
          </cell>
          <cell r="M38">
            <v>1</v>
          </cell>
        </row>
        <row r="41">
          <cell r="B41" t="str">
            <v>c1</v>
          </cell>
          <cell r="C41">
            <v>1.2976999965197469</v>
          </cell>
          <cell r="D41">
            <v>1.2234469146807494</v>
          </cell>
          <cell r="E41">
            <v>1.1495075803929724</v>
          </cell>
          <cell r="F41">
            <v>1.0758463515674908</v>
          </cell>
          <cell r="G41">
            <v>1.0024328233677828</v>
          </cell>
          <cell r="H41">
            <v>0.92924117335169654</v>
          </cell>
          <cell r="I41">
            <v>0.85624949901243796</v>
          </cell>
          <cell r="J41">
            <v>0.78343836707451442</v>
          </cell>
          <cell r="K41">
            <v>0.71079160027574884</v>
          </cell>
          <cell r="L41">
            <v>0.6382944289420257</v>
          </cell>
          <cell r="M41">
            <v>0.56593416917068962</v>
          </cell>
        </row>
        <row r="43">
          <cell r="B43" t="str">
            <v>c1*</v>
          </cell>
          <cell r="C43">
            <v>1.297700011460049</v>
          </cell>
          <cell r="D43">
            <v>1.3006356845646476</v>
          </cell>
          <cell r="E43">
            <v>1.3035716176077397</v>
          </cell>
          <cell r="F43">
            <v>1.3065027603741646</v>
          </cell>
          <cell r="G43">
            <v>1.3094252123605024</v>
          </cell>
          <cell r="H43">
            <v>1.3123359401715506</v>
          </cell>
          <cell r="I43">
            <v>1.3152325756125414</v>
          </cell>
          <cell r="J43">
            <v>1.3181133020946307</v>
          </cell>
          <cell r="K43">
            <v>1.3209766830059468</v>
          </cell>
          <cell r="L43">
            <v>1.3238216425847766</v>
          </cell>
          <cell r="M43">
            <v>1.3266473561917729</v>
          </cell>
        </row>
        <row r="45">
          <cell r="B45" t="str">
            <v>b1*</v>
          </cell>
          <cell r="C45">
            <v>7.4701460797468536E-9</v>
          </cell>
          <cell r="D45">
            <v>3.8594384941949222E-2</v>
          </cell>
          <cell r="E45">
            <v>7.7032018607410227E-2</v>
          </cell>
          <cell r="F45">
            <v>0.11532820440329847</v>
          </cell>
          <cell r="G45">
            <v>0.15349619449634297</v>
          </cell>
          <cell r="H45">
            <v>0.19154738340993835</v>
          </cell>
          <cell r="I45">
            <v>0.22949153830001698</v>
          </cell>
          <cell r="J45">
            <v>0.26733746751007492</v>
          </cell>
          <cell r="K45">
            <v>0.30509254136509845</v>
          </cell>
          <cell r="L45">
            <v>0.34276360682137708</v>
          </cell>
          <cell r="M45">
            <v>0.38035659351053747</v>
          </cell>
        </row>
        <row r="46">
          <cell r="B46" t="str">
            <v>rg2</v>
          </cell>
          <cell r="C46">
            <v>0.49447733271369931</v>
          </cell>
          <cell r="D46">
            <v>0.47999946649050607</v>
          </cell>
          <cell r="E46">
            <v>0.46665630825148563</v>
          </cell>
          <cell r="F46">
            <v>0.45430457198027963</v>
          </cell>
          <cell r="G46">
            <v>0.442825486007695</v>
          </cell>
          <cell r="H46">
            <v>0.43211962419557226</v>
          </cell>
          <cell r="I46">
            <v>0.42210303956889761</v>
          </cell>
          <cell r="J46">
            <v>0.4127040371484012</v>
          </cell>
          <cell r="K46">
            <v>0.40386131404993075</v>
          </cell>
          <cell r="L46">
            <v>0.39552170664005604</v>
          </cell>
          <cell r="M46">
            <v>0.38763904924649473</v>
          </cell>
        </row>
        <row r="47">
          <cell r="B47" t="str">
            <v>本国效用</v>
          </cell>
          <cell r="C47">
            <v>-2.7865385482627079</v>
          </cell>
          <cell r="D47">
            <v>-2.9621834850532092</v>
          </cell>
          <cell r="E47">
            <v>-3.1592097213958596</v>
          </cell>
          <cell r="F47">
            <v>-3.3820201988316092</v>
          </cell>
          <cell r="G47">
            <v>-3.6362722844107229</v>
          </cell>
          <cell r="H47">
            <v>-3.9293682813391855</v>
          </cell>
          <cell r="I47">
            <v>-4.2711932435417257</v>
          </cell>
          <cell r="J47">
            <v>-4.6752581326540144</v>
          </cell>
          <cell r="K47">
            <v>-5.1605400218243993</v>
          </cell>
          <cell r="L47">
            <v>-5.7545621244629013</v>
          </cell>
          <cell r="M47">
            <v>-6.4988249503138498</v>
          </cell>
        </row>
        <row r="48">
          <cell r="B48" t="str">
            <v>别国效用</v>
          </cell>
          <cell r="C48">
            <v>-2.7865385554710316</v>
          </cell>
          <cell r="D48">
            <v>-2.7863867547881327</v>
          </cell>
          <cell r="E48">
            <v>-2.7858352283533279</v>
          </cell>
          <cell r="F48">
            <v>-2.7849419450832138</v>
          </cell>
          <cell r="G48">
            <v>-2.7837549360673419</v>
          </cell>
          <cell r="H48">
            <v>-2.7823143650557633</v>
          </cell>
          <cell r="I48">
            <v>-2.7806540753881155</v>
          </cell>
          <cell r="J48">
            <v>-2.7788028254771131</v>
          </cell>
          <cell r="K48">
            <v>-2.776785148807182</v>
          </cell>
          <cell r="L48">
            <v>-2.7746221500815413</v>
          </cell>
          <cell r="M48">
            <v>-2.7723320534659632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787F-8B02-429E-A09F-9E6DA9324283}">
  <dimension ref="A1:M59"/>
  <sheetViews>
    <sheetView zoomScale="93" zoomScaleNormal="100" workbookViewId="0">
      <selection activeCell="G32" sqref="G32"/>
    </sheetView>
  </sheetViews>
  <sheetFormatPr defaultRowHeight="13.9" x14ac:dyDescent="0.4"/>
  <cols>
    <col min="1" max="1" width="12.86328125" bestFit="1" customWidth="1"/>
    <col min="2" max="2" width="13.53125" bestFit="1" customWidth="1"/>
    <col min="3" max="3" width="14.796875" bestFit="1" customWidth="1"/>
  </cols>
  <sheetData>
    <row r="1" spans="1:8" x14ac:dyDescent="0.4">
      <c r="A1" s="7" t="s">
        <v>39</v>
      </c>
      <c r="B1" s="7"/>
      <c r="C1" s="7"/>
      <c r="D1" s="7"/>
      <c r="E1" s="7"/>
      <c r="F1" s="7"/>
      <c r="G1" s="7"/>
      <c r="H1" s="7"/>
    </row>
    <row r="2" spans="1:8" x14ac:dyDescent="0.4">
      <c r="A2" s="7"/>
      <c r="B2" s="7"/>
      <c r="C2" s="7"/>
      <c r="D2" s="7"/>
      <c r="E2" s="7"/>
      <c r="F2" s="7"/>
      <c r="G2" s="7"/>
      <c r="H2" s="7"/>
    </row>
    <row r="3" spans="1:8" x14ac:dyDescent="0.4">
      <c r="A3" s="7"/>
      <c r="B3" s="7"/>
      <c r="C3" s="7"/>
      <c r="D3" s="7"/>
      <c r="E3" s="7"/>
      <c r="F3" s="7"/>
      <c r="G3" s="7"/>
      <c r="H3" s="7"/>
    </row>
    <row r="4" spans="1:8" x14ac:dyDescent="0.4">
      <c r="A4" s="7"/>
      <c r="B4" s="7"/>
      <c r="C4" s="7"/>
      <c r="D4" s="7"/>
      <c r="E4" s="7"/>
      <c r="F4" s="7"/>
      <c r="G4" s="7"/>
      <c r="H4" s="7"/>
    </row>
    <row r="5" spans="1:8" x14ac:dyDescent="0.4">
      <c r="A5" s="7"/>
      <c r="B5" s="7"/>
      <c r="C5" s="7"/>
      <c r="D5" s="7"/>
      <c r="E5" s="7"/>
      <c r="F5" s="7"/>
      <c r="G5" s="7"/>
      <c r="H5" s="7"/>
    </row>
    <row r="6" spans="1:8" x14ac:dyDescent="0.4">
      <c r="A6" s="1" t="s">
        <v>0</v>
      </c>
    </row>
    <row r="7" spans="1:8" x14ac:dyDescent="0.4">
      <c r="A7" s="1" t="s">
        <v>1</v>
      </c>
      <c r="B7">
        <v>1</v>
      </c>
    </row>
    <row r="8" spans="1:8" x14ac:dyDescent="0.4">
      <c r="A8" s="1" t="s">
        <v>2</v>
      </c>
      <c r="B8">
        <v>1</v>
      </c>
    </row>
    <row r="9" spans="1:8" x14ac:dyDescent="0.4">
      <c r="A9" s="1" t="s">
        <v>3</v>
      </c>
      <c r="B9">
        <v>1</v>
      </c>
    </row>
    <row r="10" spans="1:8" x14ac:dyDescent="0.4">
      <c r="A10" s="1" t="s">
        <v>4</v>
      </c>
      <c r="B10">
        <v>1</v>
      </c>
    </row>
    <row r="11" spans="1:8" x14ac:dyDescent="0.4">
      <c r="A11" s="1" t="s">
        <v>5</v>
      </c>
      <c r="B11">
        <v>0.4</v>
      </c>
    </row>
    <row r="12" spans="1:8" x14ac:dyDescent="0.4">
      <c r="A12" s="1" t="s">
        <v>6</v>
      </c>
      <c r="B12">
        <v>0.98</v>
      </c>
    </row>
    <row r="13" spans="1:8" x14ac:dyDescent="0.4">
      <c r="A13" s="1" t="s">
        <v>7</v>
      </c>
      <c r="B13">
        <v>2</v>
      </c>
    </row>
    <row r="15" spans="1:8" x14ac:dyDescent="0.4">
      <c r="A15" s="1" t="s">
        <v>8</v>
      </c>
      <c r="B15">
        <v>0.79304447426506641</v>
      </c>
    </row>
    <row r="16" spans="1:8" x14ac:dyDescent="0.4">
      <c r="A16" s="1" t="s">
        <v>9</v>
      </c>
      <c r="B16">
        <v>-0.28650970383723878</v>
      </c>
    </row>
    <row r="17" spans="1:13" x14ac:dyDescent="0.4">
      <c r="A17" s="1" t="s">
        <v>10</v>
      </c>
      <c r="B17">
        <v>0.92044582189769486</v>
      </c>
    </row>
    <row r="18" spans="1:13" x14ac:dyDescent="0.4">
      <c r="A18" s="1" t="s">
        <v>11</v>
      </c>
      <c r="B18">
        <v>1.1008906134850205</v>
      </c>
    </row>
    <row r="19" spans="1:13" x14ac:dyDescent="0.4">
      <c r="A19" s="1" t="s">
        <v>12</v>
      </c>
      <c r="B19">
        <v>1.4934652295721724</v>
      </c>
    </row>
    <row r="20" spans="1:13" x14ac:dyDescent="0.4">
      <c r="A20" s="1" t="s">
        <v>13</v>
      </c>
      <c r="B20">
        <v>1.7862451202642391</v>
      </c>
    </row>
    <row r="21" spans="1:13" x14ac:dyDescent="0.4">
      <c r="A21" s="5" t="s">
        <v>37</v>
      </c>
      <c r="B21" s="6">
        <v>0.5</v>
      </c>
    </row>
    <row r="23" spans="1:13" ht="27.75" x14ac:dyDescent="0.4">
      <c r="A23" s="2" t="s">
        <v>14</v>
      </c>
      <c r="B23">
        <v>0.5</v>
      </c>
    </row>
    <row r="27" spans="1:13" x14ac:dyDescent="0.4">
      <c r="A27" s="1" t="s">
        <v>15</v>
      </c>
      <c r="B27" s="1" t="s">
        <v>22</v>
      </c>
      <c r="C27" s="1"/>
    </row>
    <row r="28" spans="1:13" x14ac:dyDescent="0.4">
      <c r="A28" s="3" t="s">
        <v>16</v>
      </c>
      <c r="B28">
        <f>2+$B$16-$B$17-$B$15</f>
        <v>0</v>
      </c>
      <c r="M28" s="1"/>
    </row>
    <row r="29" spans="1:13" x14ac:dyDescent="0.4">
      <c r="A29" s="3" t="s">
        <v>17</v>
      </c>
      <c r="B29">
        <f>$B$15^$B$11+$B$15-(1+$B$11)*(1+$B$11*$B$15^($B$11-1))*B23-(1+$B$11*$B$15^($B$11-1))*$B$16-$B$18</f>
        <v>9.7502228513235423E-11</v>
      </c>
      <c r="M29" s="1"/>
    </row>
    <row r="30" spans="1:13" x14ac:dyDescent="0.4">
      <c r="A30" s="3" t="s">
        <v>18</v>
      </c>
      <c r="B30">
        <f>2-$B$16-$B$19-$B$15</f>
        <v>0</v>
      </c>
      <c r="M30" s="1"/>
    </row>
    <row r="31" spans="1:13" x14ac:dyDescent="0.4">
      <c r="A31" s="3" t="s">
        <v>19</v>
      </c>
      <c r="B31">
        <f>2+$B$15^$B$11+$B$11*$B$15^($B$11-1)*$B$16-$B$19-$B$20+B21</f>
        <v>-3.6639846712205326E-10</v>
      </c>
      <c r="M31" s="1"/>
    </row>
    <row r="32" spans="1:13" x14ac:dyDescent="0.4">
      <c r="A32" s="3" t="s">
        <v>20</v>
      </c>
      <c r="B32">
        <f>($B$18/$B$17)^2-B12*(1+$B$11*$B$15^($B$11-1))</f>
        <v>3.7965675048212688E-10</v>
      </c>
      <c r="M32" s="1"/>
    </row>
    <row r="33" spans="1:13" x14ac:dyDescent="0.4">
      <c r="A33" s="3" t="s">
        <v>21</v>
      </c>
      <c r="B33">
        <f>($B$20/$B$19)^2-$B$12*(1+$B$11*$B$15^($B$11-1))</f>
        <v>9.1327176932054499E-9</v>
      </c>
      <c r="M33" s="1"/>
    </row>
    <row r="34" spans="1:13" x14ac:dyDescent="0.4">
      <c r="A34" s="3" t="s">
        <v>36</v>
      </c>
      <c r="B34">
        <f>(1+$B$11)*(1+$B$11*$B$15^($B$11-1))*B23-B21</f>
        <v>0.52179515817744293</v>
      </c>
    </row>
    <row r="38" spans="1:13" x14ac:dyDescent="0.4">
      <c r="A38" t="s">
        <v>27</v>
      </c>
      <c r="B38" s="5" t="s">
        <v>37</v>
      </c>
      <c r="C38" s="6">
        <v>0</v>
      </c>
      <c r="D38" s="5">
        <v>0.1</v>
      </c>
      <c r="E38" s="5">
        <v>0.2</v>
      </c>
      <c r="F38" s="5">
        <v>0.3</v>
      </c>
      <c r="G38" s="5">
        <v>0.4</v>
      </c>
      <c r="H38" s="5">
        <v>0.5</v>
      </c>
      <c r="I38" s="1"/>
      <c r="J38" s="1"/>
      <c r="K38" s="1"/>
      <c r="L38" s="1"/>
      <c r="M38" s="1"/>
    </row>
    <row r="39" spans="1:13" x14ac:dyDescent="0.4">
      <c r="A39" s="4" t="s">
        <v>28</v>
      </c>
      <c r="B39" s="1" t="s">
        <v>8</v>
      </c>
      <c r="C39">
        <v>0.87921140504323825</v>
      </c>
      <c r="D39">
        <v>0.86176080340367434</v>
      </c>
      <c r="E39">
        <v>0.84441599914911936</v>
      </c>
      <c r="F39">
        <v>0.82717975837243007</v>
      </c>
      <c r="G39">
        <v>0.81005492427415138</v>
      </c>
      <c r="H39">
        <v>0.79304447426506641</v>
      </c>
    </row>
    <row r="40" spans="1:13" x14ac:dyDescent="0.4">
      <c r="A40" s="4" t="s">
        <v>29</v>
      </c>
      <c r="B40" s="1" t="s">
        <v>9</v>
      </c>
      <c r="C40">
        <v>-0.19154734577731208</v>
      </c>
      <c r="D40">
        <v>-0.21075882807261154</v>
      </c>
      <c r="E40">
        <v>-0.22986408470399039</v>
      </c>
      <c r="F40">
        <v>-0.24885989518225426</v>
      </c>
      <c r="G40">
        <v>-0.26774294075758853</v>
      </c>
      <c r="H40">
        <v>-0.28650970383723878</v>
      </c>
    </row>
    <row r="41" spans="1:13" x14ac:dyDescent="0.4">
      <c r="A41" s="4" t="s">
        <v>30</v>
      </c>
      <c r="B41" s="1" t="s">
        <v>10</v>
      </c>
      <c r="C41">
        <v>0.9292412491794908</v>
      </c>
      <c r="D41">
        <v>0.92748036852371507</v>
      </c>
      <c r="E41">
        <v>0.92571991614678406</v>
      </c>
      <c r="F41">
        <v>0.9239603464453211</v>
      </c>
      <c r="G41">
        <v>0.92220213496825909</v>
      </c>
      <c r="H41">
        <v>0.92044582189769486</v>
      </c>
    </row>
    <row r="42" spans="1:13" x14ac:dyDescent="0.4">
      <c r="A42" s="4" t="s">
        <v>31</v>
      </c>
      <c r="B42" s="1" t="s">
        <v>11</v>
      </c>
      <c r="C42">
        <v>1.1008576591129589</v>
      </c>
      <c r="D42">
        <v>1.1007757420087649</v>
      </c>
      <c r="E42">
        <v>1.1007360808416147</v>
      </c>
      <c r="F42">
        <v>1.1007406275558014</v>
      </c>
      <c r="G42">
        <v>1.1007914424552774</v>
      </c>
      <c r="H42">
        <v>1.1008906134850205</v>
      </c>
    </row>
    <row r="43" spans="1:13" x14ac:dyDescent="0.4">
      <c r="A43" s="4" t="s">
        <v>32</v>
      </c>
      <c r="B43" s="1" t="s">
        <v>12</v>
      </c>
      <c r="C43">
        <v>1.3123359407340187</v>
      </c>
      <c r="D43">
        <v>1.348998024668937</v>
      </c>
      <c r="E43">
        <v>1.3854480855547646</v>
      </c>
      <c r="F43">
        <v>1.4216801368099874</v>
      </c>
      <c r="G43">
        <v>1.4576880164834378</v>
      </c>
      <c r="H43">
        <v>1.4934652295721724</v>
      </c>
    </row>
    <row r="44" spans="1:13" x14ac:dyDescent="0.4">
      <c r="A44" s="4" t="s">
        <v>33</v>
      </c>
      <c r="B44" s="1" t="s">
        <v>13</v>
      </c>
      <c r="C44">
        <v>1.5547039702726977</v>
      </c>
      <c r="D44">
        <v>1.6010520100670225</v>
      </c>
      <c r="E44">
        <v>1.647380365169383</v>
      </c>
      <c r="F44">
        <v>1.6936888105312571</v>
      </c>
      <c r="G44">
        <v>1.7399769944608252</v>
      </c>
      <c r="H44">
        <v>1.7862451202642391</v>
      </c>
    </row>
    <row r="45" spans="1:13" x14ac:dyDescent="0.4">
      <c r="A45" s="4" t="s">
        <v>35</v>
      </c>
    </row>
    <row r="46" spans="1:13" x14ac:dyDescent="0.4">
      <c r="A46" s="4" t="s">
        <v>34</v>
      </c>
      <c r="B46" s="1" t="s">
        <v>23</v>
      </c>
      <c r="C46">
        <f t="shared" ref="C46:H46" si="0">-C40</f>
        <v>0.19154734577731208</v>
      </c>
      <c r="D46">
        <f t="shared" si="0"/>
        <v>0.21075882807261154</v>
      </c>
      <c r="E46">
        <f t="shared" si="0"/>
        <v>0.22986408470399039</v>
      </c>
      <c r="F46">
        <f t="shared" si="0"/>
        <v>0.24885989518225426</v>
      </c>
      <c r="G46">
        <f t="shared" si="0"/>
        <v>0.26774294075758853</v>
      </c>
      <c r="H46">
        <f t="shared" si="0"/>
        <v>0.28650970383723878</v>
      </c>
    </row>
    <row r="47" spans="1:13" x14ac:dyDescent="0.4">
      <c r="B47" s="1" t="s">
        <v>24</v>
      </c>
      <c r="C47">
        <f t="shared" ref="C47:H47" si="1">(C43^(-2))/((C44^(-2))*$B$12)-1</f>
        <v>0.43211961694189704</v>
      </c>
      <c r="D47">
        <f t="shared" si="1"/>
        <v>0.43734882135278741</v>
      </c>
      <c r="E47">
        <f t="shared" si="1"/>
        <v>0.44271710665040365</v>
      </c>
      <c r="F47">
        <f t="shared" si="1"/>
        <v>0.44822943327215992</v>
      </c>
      <c r="G47">
        <f t="shared" si="1"/>
        <v>0.45389073729246521</v>
      </c>
      <c r="H47">
        <f t="shared" si="1"/>
        <v>0.45970737814401796</v>
      </c>
    </row>
    <row r="48" spans="1:13" x14ac:dyDescent="0.4">
      <c r="B48" s="1" t="s">
        <v>25</v>
      </c>
      <c r="C48">
        <f t="shared" ref="C48:H48" si="2">((1+$B$12)/(1-2))*(C41^-1+C42^-1)</f>
        <v>-3.9293683221748967</v>
      </c>
      <c r="D48">
        <f t="shared" si="2"/>
        <v>-3.9335475735891436</v>
      </c>
      <c r="E48">
        <f t="shared" si="2"/>
        <v>-3.9376721892395561</v>
      </c>
      <c r="F48">
        <f t="shared" si="2"/>
        <v>-3.9417379871820581</v>
      </c>
      <c r="G48">
        <f t="shared" si="2"/>
        <v>-3.9457405606253801</v>
      </c>
      <c r="H48">
        <f t="shared" si="2"/>
        <v>-3.9496753098205422</v>
      </c>
    </row>
    <row r="49" spans="2:8" x14ac:dyDescent="0.4">
      <c r="B49" s="1" t="s">
        <v>26</v>
      </c>
      <c r="C49">
        <f t="shared" ref="C49:H49" si="3">((1+$B$12)/(1-2))*(C43^-1+C44^-1)</f>
        <v>-2.7823143670885329</v>
      </c>
      <c r="D49">
        <f t="shared" si="3"/>
        <v>-2.7044429115978512</v>
      </c>
      <c r="E49">
        <f t="shared" si="3"/>
        <v>-2.6310487404254217</v>
      </c>
      <c r="F49">
        <f t="shared" si="3"/>
        <v>-2.5617642636141813</v>
      </c>
      <c r="G49">
        <f t="shared" si="3"/>
        <v>-2.496261424227038</v>
      </c>
      <c r="H49">
        <f t="shared" si="3"/>
        <v>-2.4342462480720073</v>
      </c>
    </row>
    <row r="59" spans="2:8" ht="26.25" customHeight="1" x14ac:dyDescent="0.4">
      <c r="B59" s="8" t="s">
        <v>38</v>
      </c>
    </row>
  </sheetData>
  <mergeCells count="1">
    <mergeCell ref="A1:H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AD6A-4571-409B-84C7-3AE682A84C58}">
  <dimension ref="A1:M59"/>
  <sheetViews>
    <sheetView tabSelected="1" topLeftCell="A34" workbookViewId="0">
      <selection activeCell="H70" sqref="H70"/>
    </sheetView>
  </sheetViews>
  <sheetFormatPr defaultRowHeight="13.9" x14ac:dyDescent="0.4"/>
  <cols>
    <col min="1" max="1" width="12.86328125" bestFit="1" customWidth="1"/>
    <col min="2" max="2" width="13.53125" bestFit="1" customWidth="1"/>
    <col min="3" max="5" width="13.6640625" customWidth="1"/>
  </cols>
  <sheetData>
    <row r="1" spans="1:8" x14ac:dyDescent="0.4">
      <c r="A1" s="7" t="s">
        <v>39</v>
      </c>
      <c r="B1" s="7"/>
      <c r="C1" s="7"/>
      <c r="D1" s="7"/>
      <c r="E1" s="7"/>
      <c r="F1" s="7"/>
      <c r="G1" s="7"/>
      <c r="H1" s="7"/>
    </row>
    <row r="2" spans="1:8" x14ac:dyDescent="0.4">
      <c r="A2" s="7"/>
      <c r="B2" s="7"/>
      <c r="C2" s="7"/>
      <c r="D2" s="7"/>
      <c r="E2" s="7"/>
      <c r="F2" s="7"/>
      <c r="G2" s="7"/>
      <c r="H2" s="7"/>
    </row>
    <row r="3" spans="1:8" x14ac:dyDescent="0.4">
      <c r="A3" s="7"/>
      <c r="B3" s="7"/>
      <c r="C3" s="7"/>
      <c r="D3" s="7"/>
      <c r="E3" s="7"/>
      <c r="F3" s="7"/>
      <c r="G3" s="7"/>
      <c r="H3" s="7"/>
    </row>
    <row r="4" spans="1:8" x14ac:dyDescent="0.4">
      <c r="A4" s="7"/>
      <c r="B4" s="7"/>
      <c r="C4" s="7"/>
      <c r="D4" s="7"/>
      <c r="E4" s="7"/>
      <c r="F4" s="7"/>
      <c r="G4" s="7"/>
      <c r="H4" s="7"/>
    </row>
    <row r="5" spans="1:8" x14ac:dyDescent="0.4">
      <c r="A5" s="7"/>
      <c r="B5" s="7"/>
      <c r="C5" s="7"/>
      <c r="D5" s="7"/>
      <c r="E5" s="7"/>
      <c r="F5" s="7"/>
      <c r="G5" s="7"/>
      <c r="H5" s="7"/>
    </row>
    <row r="6" spans="1:8" x14ac:dyDescent="0.4">
      <c r="A6" s="1" t="s">
        <v>0</v>
      </c>
    </row>
    <row r="7" spans="1:8" x14ac:dyDescent="0.4">
      <c r="A7" s="1" t="s">
        <v>1</v>
      </c>
      <c r="B7">
        <v>1</v>
      </c>
    </row>
    <row r="8" spans="1:8" x14ac:dyDescent="0.4">
      <c r="A8" s="1" t="s">
        <v>2</v>
      </c>
      <c r="B8">
        <v>1</v>
      </c>
    </row>
    <row r="9" spans="1:8" x14ac:dyDescent="0.4">
      <c r="A9" s="1" t="s">
        <v>3</v>
      </c>
      <c r="B9">
        <v>1</v>
      </c>
    </row>
    <row r="10" spans="1:8" x14ac:dyDescent="0.4">
      <c r="A10" s="1" t="s">
        <v>4</v>
      </c>
      <c r="B10">
        <v>1</v>
      </c>
    </row>
    <row r="11" spans="1:8" x14ac:dyDescent="0.4">
      <c r="A11" s="1" t="s">
        <v>5</v>
      </c>
      <c r="B11">
        <v>0.4</v>
      </c>
    </row>
    <row r="12" spans="1:8" x14ac:dyDescent="0.4">
      <c r="A12" s="1" t="s">
        <v>6</v>
      </c>
      <c r="B12">
        <v>0.98</v>
      </c>
    </row>
    <row r="13" spans="1:8" x14ac:dyDescent="0.4">
      <c r="A13" s="1" t="s">
        <v>7</v>
      </c>
      <c r="B13">
        <v>2</v>
      </c>
    </row>
    <row r="15" spans="1:8" x14ac:dyDescent="0.4">
      <c r="A15" s="1" t="s">
        <v>8</v>
      </c>
      <c r="B15">
        <v>0.79304447426506641</v>
      </c>
    </row>
    <row r="16" spans="1:8" x14ac:dyDescent="0.4">
      <c r="A16" s="1" t="s">
        <v>9</v>
      </c>
      <c r="B16">
        <v>-0.28650970383723878</v>
      </c>
    </row>
    <row r="17" spans="1:13" x14ac:dyDescent="0.4">
      <c r="A17" s="1" t="s">
        <v>10</v>
      </c>
      <c r="B17">
        <v>0.92044582189769486</v>
      </c>
    </row>
    <row r="18" spans="1:13" x14ac:dyDescent="0.4">
      <c r="A18" s="1" t="s">
        <v>11</v>
      </c>
      <c r="B18">
        <v>1.1008906134850205</v>
      </c>
    </row>
    <row r="19" spans="1:13" x14ac:dyDescent="0.4">
      <c r="A19" s="1" t="s">
        <v>12</v>
      </c>
      <c r="B19">
        <v>1.4934652295721724</v>
      </c>
    </row>
    <row r="20" spans="1:13" x14ac:dyDescent="0.4">
      <c r="A20" s="1" t="s">
        <v>13</v>
      </c>
      <c r="B20">
        <v>1.7862451202642391</v>
      </c>
    </row>
    <row r="21" spans="1:13" x14ac:dyDescent="0.4">
      <c r="A21" s="5" t="s">
        <v>37</v>
      </c>
      <c r="B21" s="6">
        <v>0.5</v>
      </c>
    </row>
    <row r="23" spans="1:13" ht="27.75" x14ac:dyDescent="0.4">
      <c r="A23" s="2" t="s">
        <v>14</v>
      </c>
      <c r="B23">
        <v>0.5</v>
      </c>
    </row>
    <row r="27" spans="1:13" x14ac:dyDescent="0.4">
      <c r="A27" s="1" t="s">
        <v>15</v>
      </c>
      <c r="B27" s="1" t="s">
        <v>22</v>
      </c>
      <c r="C27" s="1"/>
    </row>
    <row r="28" spans="1:13" x14ac:dyDescent="0.4">
      <c r="A28" s="3" t="s">
        <v>16</v>
      </c>
      <c r="B28" s="14">
        <f>2+$B$16-$B$17-$B$15</f>
        <v>0</v>
      </c>
      <c r="M28" s="1"/>
    </row>
    <row r="29" spans="1:13" x14ac:dyDescent="0.4">
      <c r="A29" s="3" t="s">
        <v>17</v>
      </c>
      <c r="B29" s="14">
        <f>$B$15^$B$11+$B$15-(1+$B$11)*(1+$B$11*$B$15^($B$11-1))*B23-(1+$B$11*$B$15^($B$11-1))*$B$16-$B$18</f>
        <v>9.7502228513235423E-11</v>
      </c>
      <c r="M29" s="1"/>
    </row>
    <row r="30" spans="1:13" x14ac:dyDescent="0.4">
      <c r="A30" s="3" t="s">
        <v>18</v>
      </c>
      <c r="B30" s="14">
        <f>2-$B$16-$B$19-$B$15</f>
        <v>0</v>
      </c>
      <c r="M30" s="1"/>
    </row>
    <row r="31" spans="1:13" x14ac:dyDescent="0.4">
      <c r="A31" s="3" t="s">
        <v>19</v>
      </c>
      <c r="B31" s="14">
        <f>2+$B$15^$B$11+$B$11*$B$15^($B$11-1)*$B$16-$B$19-$B$20+B21</f>
        <v>-3.6639846712205326E-10</v>
      </c>
      <c r="M31" s="1"/>
    </row>
    <row r="32" spans="1:13" x14ac:dyDescent="0.4">
      <c r="A32" s="3" t="s">
        <v>20</v>
      </c>
      <c r="B32" s="14">
        <f>($B$18/$B$17)^2-B12*(1+$B$11*$B$15^($B$11-1))</f>
        <v>3.7965675048212688E-10</v>
      </c>
      <c r="M32" s="1"/>
    </row>
    <row r="33" spans="1:13" x14ac:dyDescent="0.4">
      <c r="A33" s="3" t="s">
        <v>21</v>
      </c>
      <c r="B33" s="14">
        <f>($B$20/$B$19)^2-$B$12*(1+$B$11*$B$15^($B$11-1))</f>
        <v>9.1327176932054499E-9</v>
      </c>
      <c r="M33" s="1"/>
    </row>
    <row r="34" spans="1:13" x14ac:dyDescent="0.4">
      <c r="A34" s="3" t="s">
        <v>36</v>
      </c>
      <c r="B34" s="14">
        <f>(1+$B$11)*(1+$B$11*$B$15^($B$11-1))*B23-B21</f>
        <v>0.52179515817744293</v>
      </c>
    </row>
    <row r="37" spans="1:13" ht="27.75" customHeight="1" x14ac:dyDescent="0.4">
      <c r="C37" s="13" t="s">
        <v>40</v>
      </c>
      <c r="D37" s="13" t="s">
        <v>49</v>
      </c>
      <c r="E37" s="13" t="s">
        <v>50</v>
      </c>
    </row>
    <row r="38" spans="1:13" x14ac:dyDescent="0.4">
      <c r="A38" t="s">
        <v>27</v>
      </c>
      <c r="B38" s="9" t="s">
        <v>37</v>
      </c>
      <c r="C38" s="11"/>
      <c r="D38" s="10">
        <v>0.5</v>
      </c>
      <c r="E38" s="10">
        <v>0.5</v>
      </c>
      <c r="F38" s="9"/>
      <c r="G38" s="9"/>
      <c r="H38" s="9"/>
      <c r="I38" s="1"/>
      <c r="J38" s="1"/>
      <c r="K38" s="1"/>
      <c r="L38" s="1"/>
      <c r="M38" s="1"/>
    </row>
    <row r="39" spans="1:13" x14ac:dyDescent="0.4">
      <c r="A39" s="4" t="s">
        <v>28</v>
      </c>
      <c r="B39" s="1" t="s">
        <v>8</v>
      </c>
      <c r="C39" s="12">
        <f>'无资产价格泡沫（上一章模型）'!H39</f>
        <v>0.87921144323838074</v>
      </c>
      <c r="D39" s="12">
        <f>失衡模型代入国际支付工具!H39</f>
        <v>0.79304447426506641</v>
      </c>
      <c r="E39" s="12">
        <f t="shared" ref="E39:E40" si="0">D39</f>
        <v>0.79304447426506641</v>
      </c>
    </row>
    <row r="40" spans="1:13" x14ac:dyDescent="0.4">
      <c r="A40" s="4" t="s">
        <v>29</v>
      </c>
      <c r="B40" s="1" t="s">
        <v>9</v>
      </c>
      <c r="C40" s="12">
        <f>'无资产价格泡沫（上一章模型）'!H40</f>
        <v>-0.19154738340993835</v>
      </c>
      <c r="D40" s="12">
        <f>失衡模型代入国际支付工具!H40</f>
        <v>-0.28650970383723878</v>
      </c>
      <c r="E40" s="12">
        <f t="shared" si="0"/>
        <v>-0.28650970383723878</v>
      </c>
    </row>
    <row r="41" spans="1:13" x14ac:dyDescent="0.4">
      <c r="A41" s="4" t="s">
        <v>30</v>
      </c>
      <c r="B41" s="1" t="s">
        <v>10</v>
      </c>
      <c r="C41" s="12">
        <f>'无资产价格泡沫（上一章模型）'!H41</f>
        <v>0.92924117335169654</v>
      </c>
      <c r="D41" s="12">
        <f>失衡模型代入国际支付工具!H41</f>
        <v>0.92044582189769486</v>
      </c>
      <c r="E41" s="12">
        <f>D41</f>
        <v>0.92044582189769486</v>
      </c>
    </row>
    <row r="42" spans="1:13" x14ac:dyDescent="0.4">
      <c r="A42" s="4" t="s">
        <v>31</v>
      </c>
      <c r="B42" s="1" t="s">
        <v>11</v>
      </c>
      <c r="C42" s="12">
        <f>'无资产价格泡沫（上一章模型）'!H42</f>
        <v>1.1008577905296537</v>
      </c>
      <c r="D42" s="12">
        <f>失衡模型代入国际支付工具!H42</f>
        <v>1.1008906134850205</v>
      </c>
      <c r="E42" s="12">
        <f>D42</f>
        <v>1.1008906134850205</v>
      </c>
    </row>
    <row r="43" spans="1:13" x14ac:dyDescent="0.4">
      <c r="A43" s="4" t="s">
        <v>32</v>
      </c>
      <c r="B43" s="1" t="s">
        <v>12</v>
      </c>
      <c r="C43" s="12">
        <f>'无资产价格泡沫（上一章模型）'!H43</f>
        <v>1.3123359401715506</v>
      </c>
      <c r="D43" s="12">
        <f>失衡模型代入国际支付工具!H43</f>
        <v>1.4934652295721724</v>
      </c>
      <c r="E43" s="12">
        <f>D43</f>
        <v>1.4934652295721724</v>
      </c>
    </row>
    <row r="44" spans="1:13" x14ac:dyDescent="0.4">
      <c r="A44" s="4" t="s">
        <v>33</v>
      </c>
      <c r="B44" s="1" t="s">
        <v>13</v>
      </c>
      <c r="C44" s="12">
        <f>'无资产价格泡沫（上一章模型）'!H44</f>
        <v>1.5547039735436323</v>
      </c>
      <c r="D44" s="12">
        <f>失衡模型代入国际支付工具!H44</f>
        <v>1.7862451202642391</v>
      </c>
      <c r="E44" s="12">
        <f>2+$B$15^$B$11+$B$11*$B$15^($B$11-1)*$B$16-$B$19</f>
        <v>1.2862451198978406</v>
      </c>
    </row>
    <row r="45" spans="1:13" x14ac:dyDescent="0.4">
      <c r="A45" s="4" t="s">
        <v>35</v>
      </c>
      <c r="C45" s="12"/>
      <c r="D45" s="12"/>
      <c r="E45" s="12"/>
    </row>
    <row r="46" spans="1:13" x14ac:dyDescent="0.4">
      <c r="A46" s="4" t="s">
        <v>34</v>
      </c>
      <c r="B46" s="1" t="s">
        <v>23</v>
      </c>
      <c r="C46" s="12">
        <f t="shared" ref="C46:H46" si="1">-C40</f>
        <v>0.19154738340993835</v>
      </c>
      <c r="D46" s="12">
        <f t="shared" si="1"/>
        <v>0.28650970383723878</v>
      </c>
      <c r="E46" s="12">
        <f t="shared" si="1"/>
        <v>0.28650970383723878</v>
      </c>
    </row>
    <row r="47" spans="1:13" x14ac:dyDescent="0.4">
      <c r="B47" s="1" t="s">
        <v>24</v>
      </c>
      <c r="C47" s="12">
        <f t="shared" ref="C47:H47" si="2">(C43^(-2))/((C44^(-2))*$B$12)-1</f>
        <v>0.43211962419557226</v>
      </c>
      <c r="D47" s="12">
        <f t="shared" si="2"/>
        <v>0.45970737814401796</v>
      </c>
      <c r="E47" s="12">
        <f t="shared" si="2"/>
        <v>-0.24311277959712296</v>
      </c>
    </row>
    <row r="48" spans="1:13" x14ac:dyDescent="0.4">
      <c r="B48" s="1" t="s">
        <v>25</v>
      </c>
      <c r="C48" s="12">
        <f t="shared" ref="C48:H48" si="3">((1+$B$12)/(1-2))*(C41^-1+C42^-1)</f>
        <v>-3.9293682813391855</v>
      </c>
      <c r="D48" s="12">
        <f t="shared" si="3"/>
        <v>-3.9496753098205422</v>
      </c>
      <c r="E48" s="12">
        <f t="shared" si="3"/>
        <v>-3.9496753098205422</v>
      </c>
    </row>
    <row r="49" spans="2:5" x14ac:dyDescent="0.4">
      <c r="B49" s="1" t="s">
        <v>26</v>
      </c>
      <c r="C49" s="12">
        <f t="shared" ref="C49:H49" si="4">((1+$B$12)/(1-2))*(C43^-1+C44^-1)</f>
        <v>-2.7823143650557633</v>
      </c>
      <c r="D49" s="12">
        <f t="shared" si="4"/>
        <v>-2.4342462480720073</v>
      </c>
      <c r="E49" s="12">
        <f t="shared" si="4"/>
        <v>-2.8651402011694049</v>
      </c>
    </row>
    <row r="59" spans="2:5" ht="26.25" customHeight="1" x14ac:dyDescent="0.4">
      <c r="B59" s="8"/>
    </row>
  </sheetData>
  <mergeCells count="1">
    <mergeCell ref="A1:H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2CE4-88AB-48A1-8CA0-1070FC671B4A}">
  <dimension ref="A1:M48"/>
  <sheetViews>
    <sheetView topLeftCell="A16" workbookViewId="0">
      <selection activeCell="H39" sqref="H39"/>
    </sheetView>
  </sheetViews>
  <sheetFormatPr defaultRowHeight="13.9" x14ac:dyDescent="0.4"/>
  <cols>
    <col min="1" max="1" width="12.86328125" bestFit="1" customWidth="1"/>
    <col min="2" max="2" width="13.53125" bestFit="1" customWidth="1"/>
    <col min="3" max="3" width="14.796875" bestFit="1" customWidth="1"/>
  </cols>
  <sheetData>
    <row r="1" spans="1:8" x14ac:dyDescent="0.4">
      <c r="A1" s="7" t="s">
        <v>41</v>
      </c>
      <c r="B1" s="7"/>
      <c r="C1" s="7"/>
      <c r="D1" s="7"/>
      <c r="E1" s="7"/>
      <c r="F1" s="7"/>
      <c r="G1" s="7"/>
      <c r="H1" s="7"/>
    </row>
    <row r="2" spans="1:8" x14ac:dyDescent="0.4">
      <c r="A2" s="7"/>
      <c r="B2" s="7"/>
      <c r="C2" s="7"/>
      <c r="D2" s="7"/>
      <c r="E2" s="7"/>
      <c r="F2" s="7"/>
      <c r="G2" s="7"/>
      <c r="H2" s="7"/>
    </row>
    <row r="3" spans="1:8" x14ac:dyDescent="0.4">
      <c r="A3" s="7"/>
      <c r="B3" s="7"/>
      <c r="C3" s="7"/>
      <c r="D3" s="7"/>
      <c r="E3" s="7"/>
      <c r="F3" s="7"/>
      <c r="G3" s="7"/>
      <c r="H3" s="7"/>
    </row>
    <row r="4" spans="1:8" x14ac:dyDescent="0.4">
      <c r="A4" s="7"/>
      <c r="B4" s="7"/>
      <c r="C4" s="7"/>
      <c r="D4" s="7"/>
      <c r="E4" s="7"/>
      <c r="F4" s="7"/>
      <c r="G4" s="7"/>
      <c r="H4" s="7"/>
    </row>
    <row r="5" spans="1:8" x14ac:dyDescent="0.4">
      <c r="A5" s="7"/>
      <c r="B5" s="7"/>
      <c r="C5" s="7"/>
      <c r="D5" s="7"/>
      <c r="E5" s="7"/>
      <c r="F5" s="7"/>
      <c r="G5" s="7"/>
      <c r="H5" s="7"/>
    </row>
    <row r="6" spans="1:8" x14ac:dyDescent="0.4">
      <c r="A6" s="1" t="s">
        <v>0</v>
      </c>
    </row>
    <row r="7" spans="1:8" x14ac:dyDescent="0.4">
      <c r="A7" s="1" t="s">
        <v>1</v>
      </c>
      <c r="B7">
        <v>1</v>
      </c>
    </row>
    <row r="8" spans="1:8" x14ac:dyDescent="0.4">
      <c r="A8" s="1" t="s">
        <v>2</v>
      </c>
      <c r="B8">
        <v>1</v>
      </c>
    </row>
    <row r="9" spans="1:8" x14ac:dyDescent="0.4">
      <c r="A9" s="1" t="s">
        <v>3</v>
      </c>
      <c r="B9">
        <v>1</v>
      </c>
    </row>
    <row r="10" spans="1:8" x14ac:dyDescent="0.4">
      <c r="A10" s="1" t="s">
        <v>4</v>
      </c>
      <c r="B10">
        <v>1</v>
      </c>
    </row>
    <row r="11" spans="1:8" x14ac:dyDescent="0.4">
      <c r="A11" s="1" t="s">
        <v>5</v>
      </c>
      <c r="B11">
        <v>0.4</v>
      </c>
    </row>
    <row r="12" spans="1:8" x14ac:dyDescent="0.4">
      <c r="A12" s="1" t="s">
        <v>6</v>
      </c>
      <c r="B12">
        <v>0.98</v>
      </c>
    </row>
    <row r="13" spans="1:8" x14ac:dyDescent="0.4">
      <c r="A13" s="1" t="s">
        <v>7</v>
      </c>
      <c r="B13">
        <v>2</v>
      </c>
    </row>
    <row r="15" spans="1:8" x14ac:dyDescent="0.4">
      <c r="A15" s="1" t="s">
        <v>8</v>
      </c>
      <c r="B15">
        <v>0.70229999601010284</v>
      </c>
    </row>
    <row r="16" spans="1:8" x14ac:dyDescent="0.4">
      <c r="A16" s="1" t="s">
        <v>9</v>
      </c>
      <c r="B16">
        <v>-7.4701460797468536E-9</v>
      </c>
    </row>
    <row r="17" spans="1:13" x14ac:dyDescent="0.4">
      <c r="A17" s="1" t="s">
        <v>10</v>
      </c>
      <c r="B17">
        <v>1.2976999965197469</v>
      </c>
    </row>
    <row r="18" spans="1:13" x14ac:dyDescent="0.4">
      <c r="A18" s="1" t="s">
        <v>11</v>
      </c>
      <c r="B18">
        <v>1.5704785931818679</v>
      </c>
    </row>
    <row r="19" spans="1:13" x14ac:dyDescent="0.4">
      <c r="A19" s="1" t="s">
        <v>12</v>
      </c>
      <c r="B19">
        <v>1.297700011460049</v>
      </c>
    </row>
    <row r="20" spans="1:13" x14ac:dyDescent="0.4">
      <c r="A20" s="1" t="s">
        <v>13</v>
      </c>
      <c r="B20">
        <v>1.5704785623213766</v>
      </c>
    </row>
    <row r="22" spans="1:13" ht="31.5" customHeight="1" x14ac:dyDescent="0.4">
      <c r="A22" s="2" t="s">
        <v>14</v>
      </c>
      <c r="B22">
        <v>0</v>
      </c>
    </row>
    <row r="27" spans="1:13" x14ac:dyDescent="0.4">
      <c r="A27" s="1" t="s">
        <v>15</v>
      </c>
      <c r="B27" s="1" t="s">
        <v>22</v>
      </c>
      <c r="C27" s="1"/>
    </row>
    <row r="28" spans="1:13" x14ac:dyDescent="0.4">
      <c r="A28" s="3" t="s">
        <v>16</v>
      </c>
      <c r="B28">
        <f>2+$B$16-$B$17-$B$15</f>
        <v>4.2188474935755949E-15</v>
      </c>
      <c r="M28" s="1" t="s">
        <v>42</v>
      </c>
    </row>
    <row r="29" spans="1:13" x14ac:dyDescent="0.4">
      <c r="A29" s="3" t="s">
        <v>17</v>
      </c>
      <c r="B29">
        <f>$B$15^$B$11+$B$15-(1+$B$11)*(1+$B$11*$B$15^($B$11-1))*B22-(1+$B$11*$B$15^($B$11-1))*$B$16-$B$18</f>
        <v>-6.3930292171221481E-9</v>
      </c>
      <c r="M29" s="1" t="s">
        <v>43</v>
      </c>
    </row>
    <row r="30" spans="1:13" x14ac:dyDescent="0.4">
      <c r="A30" s="3" t="s">
        <v>18</v>
      </c>
      <c r="B30">
        <f>2-$B$16-$B$19-$B$15</f>
        <v>-5.5511151231257827E-15</v>
      </c>
      <c r="M30" s="1" t="s">
        <v>44</v>
      </c>
    </row>
    <row r="31" spans="1:13" x14ac:dyDescent="0.4">
      <c r="A31" s="3" t="s">
        <v>19</v>
      </c>
      <c r="B31">
        <f>2+$B$15^$B$11+$B$11*$B$15^($B$11-1)*$B$16-$B$19-$B$20</f>
        <v>2.1395278881897184E-9</v>
      </c>
      <c r="M31" s="1" t="s">
        <v>45</v>
      </c>
    </row>
    <row r="32" spans="1:13" x14ac:dyDescent="0.4">
      <c r="A32" s="3" t="s">
        <v>20</v>
      </c>
      <c r="B32">
        <f>($B$18/$B$17)^2-B12*(1+$B$11*$B$15^($B$11-1))</f>
        <v>8.7021144290488905E-8</v>
      </c>
      <c r="M32" s="1" t="s">
        <v>46</v>
      </c>
    </row>
    <row r="33" spans="1:13" x14ac:dyDescent="0.4">
      <c r="A33" s="3" t="s">
        <v>21</v>
      </c>
      <c r="B33">
        <f>($B$20/$B$19)^2-$B$12*(1+$B$11*$B$15^($B$11-1))</f>
        <v>-4.2615857509531452E-9</v>
      </c>
      <c r="M33" s="1" t="s">
        <v>47</v>
      </c>
    </row>
    <row r="38" spans="1:13" ht="27.75" x14ac:dyDescent="0.4">
      <c r="A38" t="s">
        <v>27</v>
      </c>
      <c r="B38" s="2" t="s">
        <v>48</v>
      </c>
      <c r="C38">
        <v>0</v>
      </c>
      <c r="D38" s="1">
        <v>0.1</v>
      </c>
      <c r="E38" s="1">
        <v>0.2</v>
      </c>
      <c r="F38" s="1">
        <v>0.3</v>
      </c>
      <c r="G38" s="1">
        <v>0.4</v>
      </c>
      <c r="H38" s="1">
        <v>0.5</v>
      </c>
      <c r="I38" s="1">
        <v>0.6</v>
      </c>
      <c r="J38" s="1">
        <v>0.7</v>
      </c>
      <c r="K38" s="1">
        <v>0.8</v>
      </c>
      <c r="L38" s="1">
        <v>0.9</v>
      </c>
      <c r="M38" s="1">
        <v>1</v>
      </c>
    </row>
    <row r="39" spans="1:13" x14ac:dyDescent="0.4">
      <c r="A39" s="4" t="s">
        <v>28</v>
      </c>
      <c r="B39" s="1" t="s">
        <v>8</v>
      </c>
      <c r="C39">
        <v>0.70229999601010284</v>
      </c>
      <c r="D39">
        <v>0.73795870037730127</v>
      </c>
      <c r="E39">
        <v>0.77346040099964575</v>
      </c>
      <c r="F39">
        <v>0.80882544402916046</v>
      </c>
      <c r="G39">
        <v>0.84407098213584997</v>
      </c>
      <c r="H39">
        <v>0.87921144323838074</v>
      </c>
      <c r="I39">
        <v>0.91425896268748252</v>
      </c>
      <c r="J39">
        <v>0.94922416541543286</v>
      </c>
      <c r="K39">
        <v>0.98411585835915139</v>
      </c>
      <c r="L39">
        <v>1.0189419642365989</v>
      </c>
      <c r="M39">
        <v>1.053709237318768</v>
      </c>
    </row>
    <row r="40" spans="1:13" x14ac:dyDescent="0.4">
      <c r="A40" s="4" t="s">
        <v>29</v>
      </c>
      <c r="B40" s="1" t="s">
        <v>9</v>
      </c>
      <c r="C40">
        <v>-7.4701460797468536E-9</v>
      </c>
      <c r="D40">
        <v>-3.8594384941949222E-2</v>
      </c>
      <c r="E40">
        <v>-7.7032018607410227E-2</v>
      </c>
      <c r="F40">
        <v>-0.11532820440329847</v>
      </c>
      <c r="G40">
        <v>-0.15349619449634297</v>
      </c>
      <c r="H40">
        <v>-0.19154738340993835</v>
      </c>
      <c r="I40">
        <v>-0.22949153830001698</v>
      </c>
      <c r="J40">
        <v>-0.26733746751007492</v>
      </c>
      <c r="K40">
        <v>-0.30509254136509845</v>
      </c>
      <c r="L40">
        <v>-0.34276360682137708</v>
      </c>
      <c r="M40">
        <v>-0.38035659351053747</v>
      </c>
    </row>
    <row r="41" spans="1:13" x14ac:dyDescent="0.4">
      <c r="A41" s="4" t="s">
        <v>30</v>
      </c>
      <c r="B41" s="1" t="s">
        <v>10</v>
      </c>
      <c r="C41">
        <v>1.2976999965197469</v>
      </c>
      <c r="D41">
        <v>1.2234469146807494</v>
      </c>
      <c r="E41">
        <v>1.1495075803929724</v>
      </c>
      <c r="F41">
        <v>1.0758463515674908</v>
      </c>
      <c r="G41">
        <v>1.0024328233677828</v>
      </c>
      <c r="H41">
        <v>0.92924117335169654</v>
      </c>
      <c r="I41">
        <v>0.85624949901243796</v>
      </c>
      <c r="J41">
        <v>0.78343836707451442</v>
      </c>
      <c r="K41">
        <v>0.71079160027574884</v>
      </c>
      <c r="L41">
        <v>0.6382944289420257</v>
      </c>
      <c r="M41">
        <v>0.56593416917068962</v>
      </c>
    </row>
    <row r="42" spans="1:13" x14ac:dyDescent="0.4">
      <c r="A42" s="4" t="s">
        <v>31</v>
      </c>
      <c r="B42" s="1" t="s">
        <v>11</v>
      </c>
      <c r="C42">
        <v>1.5704785931818679</v>
      </c>
      <c r="D42">
        <v>1.4734279170716025</v>
      </c>
      <c r="E42">
        <v>1.3781265844801456</v>
      </c>
      <c r="F42">
        <v>1.2843726195219083</v>
      </c>
      <c r="G42">
        <v>1.1919973027111683</v>
      </c>
      <c r="H42">
        <v>1.1008577905296537</v>
      </c>
      <c r="I42">
        <v>1.0108316577886256</v>
      </c>
      <c r="J42">
        <v>0.92181455903437437</v>
      </c>
      <c r="K42">
        <v>0.83371460827141797</v>
      </c>
      <c r="L42">
        <v>0.74645282503222432</v>
      </c>
      <c r="M42">
        <v>0.65995934390194333</v>
      </c>
    </row>
    <row r="43" spans="1:13" x14ac:dyDescent="0.4">
      <c r="A43" s="4" t="s">
        <v>32</v>
      </c>
      <c r="B43" s="1" t="s">
        <v>12</v>
      </c>
      <c r="C43">
        <v>1.297700011460049</v>
      </c>
      <c r="D43">
        <v>1.3006356845646476</v>
      </c>
      <c r="E43">
        <v>1.3035716176077397</v>
      </c>
      <c r="F43">
        <v>1.3065027603741646</v>
      </c>
      <c r="G43">
        <v>1.3094252123605024</v>
      </c>
      <c r="H43">
        <v>1.3123359401715506</v>
      </c>
      <c r="I43">
        <v>1.3152325756125414</v>
      </c>
      <c r="J43">
        <v>1.3181133020946307</v>
      </c>
      <c r="K43">
        <v>1.3209766830059468</v>
      </c>
      <c r="L43">
        <v>1.3238216425847766</v>
      </c>
      <c r="M43">
        <v>1.3266473561917729</v>
      </c>
    </row>
    <row r="44" spans="1:13" x14ac:dyDescent="0.4">
      <c r="A44" s="4" t="s">
        <v>33</v>
      </c>
      <c r="B44" s="1" t="s">
        <v>13</v>
      </c>
      <c r="C44">
        <v>1.5704785623213766</v>
      </c>
      <c r="D44">
        <v>1.5663884874312275</v>
      </c>
      <c r="E44">
        <v>1.5628313382166901</v>
      </c>
      <c r="F44">
        <v>1.5597358493747007</v>
      </c>
      <c r="G44">
        <v>1.5570431175156845</v>
      </c>
      <c r="H44">
        <v>1.5547039735436323</v>
      </c>
      <c r="I44">
        <v>1.5526770261079548</v>
      </c>
      <c r="J44">
        <v>1.5509270613572796</v>
      </c>
      <c r="K44">
        <v>1.5494240503941064</v>
      </c>
      <c r="L44">
        <v>1.5481420709407647</v>
      </c>
      <c r="M44">
        <v>1.5470586916378122</v>
      </c>
    </row>
    <row r="45" spans="1:13" x14ac:dyDescent="0.4">
      <c r="A45" s="4" t="s">
        <v>35</v>
      </c>
      <c r="B45" s="1" t="s">
        <v>23</v>
      </c>
      <c r="C45">
        <f>-C40</f>
        <v>7.4701460797468536E-9</v>
      </c>
      <c r="D45">
        <f>-D40</f>
        <v>3.8594384941949222E-2</v>
      </c>
      <c r="E45">
        <f t="shared" ref="E45:M45" si="0">-E40</f>
        <v>7.7032018607410227E-2</v>
      </c>
      <c r="F45">
        <f t="shared" si="0"/>
        <v>0.11532820440329847</v>
      </c>
      <c r="G45">
        <f t="shared" si="0"/>
        <v>0.15349619449634297</v>
      </c>
      <c r="H45">
        <f t="shared" si="0"/>
        <v>0.19154738340993835</v>
      </c>
      <c r="I45">
        <f t="shared" si="0"/>
        <v>0.22949153830001698</v>
      </c>
      <c r="J45">
        <f t="shared" si="0"/>
        <v>0.26733746751007492</v>
      </c>
      <c r="K45">
        <f t="shared" si="0"/>
        <v>0.30509254136509845</v>
      </c>
      <c r="L45">
        <f t="shared" si="0"/>
        <v>0.34276360682137708</v>
      </c>
      <c r="M45">
        <f t="shared" si="0"/>
        <v>0.38035659351053747</v>
      </c>
    </row>
    <row r="46" spans="1:13" x14ac:dyDescent="0.4">
      <c r="A46" s="4" t="s">
        <v>34</v>
      </c>
      <c r="B46" s="1" t="s">
        <v>24</v>
      </c>
      <c r="C46">
        <f>(C43^(-2))/((C44^(-2))*$B$12)-1</f>
        <v>0.49447733271369931</v>
      </c>
      <c r="D46">
        <f>(D43^(-2))/((D44^(-2))*$B$12)-1</f>
        <v>0.47999946649050607</v>
      </c>
      <c r="E46">
        <f t="shared" ref="E46:M46" si="1">(E43^(-2))/((E44^(-2))*$B$12)-1</f>
        <v>0.46665630825148563</v>
      </c>
      <c r="F46">
        <f t="shared" si="1"/>
        <v>0.45430457198027963</v>
      </c>
      <c r="G46">
        <f t="shared" si="1"/>
        <v>0.442825486007695</v>
      </c>
      <c r="H46">
        <f t="shared" si="1"/>
        <v>0.43211962419557226</v>
      </c>
      <c r="I46">
        <f t="shared" si="1"/>
        <v>0.42210303956889761</v>
      </c>
      <c r="J46">
        <f t="shared" si="1"/>
        <v>0.4127040371484012</v>
      </c>
      <c r="K46">
        <f t="shared" si="1"/>
        <v>0.40386131404993075</v>
      </c>
      <c r="L46">
        <f t="shared" si="1"/>
        <v>0.39552170664005604</v>
      </c>
      <c r="M46">
        <f t="shared" si="1"/>
        <v>0.38763904924649473</v>
      </c>
    </row>
    <row r="47" spans="1:13" x14ac:dyDescent="0.4">
      <c r="B47" s="1" t="s">
        <v>25</v>
      </c>
      <c r="C47">
        <f>((1+$B$12)/(1-2))*(C41^-1+C42^-1)</f>
        <v>-2.7865385482627079</v>
      </c>
      <c r="D47">
        <f>((1+$B$12)/(1-2))*(D41^-1+D42^-1)</f>
        <v>-2.9621834850532092</v>
      </c>
      <c r="E47">
        <f t="shared" ref="E47:M47" si="2">((1+$B$12)/(1-2))*(E41^-1+E42^-1)</f>
        <v>-3.1592097213958596</v>
      </c>
      <c r="F47">
        <f t="shared" si="2"/>
        <v>-3.3820201988316092</v>
      </c>
      <c r="G47">
        <f t="shared" si="2"/>
        <v>-3.6362722844107229</v>
      </c>
      <c r="H47">
        <f t="shared" si="2"/>
        <v>-3.9293682813391855</v>
      </c>
      <c r="I47">
        <f t="shared" si="2"/>
        <v>-4.2711932435417257</v>
      </c>
      <c r="J47">
        <f t="shared" si="2"/>
        <v>-4.6752581326540144</v>
      </c>
      <c r="K47">
        <f t="shared" si="2"/>
        <v>-5.1605400218243993</v>
      </c>
      <c r="L47">
        <f t="shared" si="2"/>
        <v>-5.7545621244629013</v>
      </c>
      <c r="M47">
        <f t="shared" si="2"/>
        <v>-6.4988249503138498</v>
      </c>
    </row>
    <row r="48" spans="1:13" x14ac:dyDescent="0.4">
      <c r="B48" s="1" t="s">
        <v>26</v>
      </c>
      <c r="C48">
        <f>((1+$B$12)/(1-2))*(C43^-1+C44^-1)</f>
        <v>-2.7865385554710316</v>
      </c>
      <c r="D48">
        <f>((1+$B$12)/(1-2))*(D43^-1+D44^-1)</f>
        <v>-2.7863867547881327</v>
      </c>
      <c r="E48">
        <f t="shared" ref="E48:M48" si="3">((1+$B$12)/(1-2))*(E43^-1+E44^-1)</f>
        <v>-2.7858352283533279</v>
      </c>
      <c r="F48">
        <f t="shared" si="3"/>
        <v>-2.7849419450832138</v>
      </c>
      <c r="G48">
        <f t="shared" si="3"/>
        <v>-2.7837549360673419</v>
      </c>
      <c r="H48">
        <f t="shared" si="3"/>
        <v>-2.7823143650557633</v>
      </c>
      <c r="I48">
        <f t="shared" si="3"/>
        <v>-2.7806540753881155</v>
      </c>
      <c r="J48">
        <f t="shared" si="3"/>
        <v>-2.7788028254771131</v>
      </c>
      <c r="K48">
        <f t="shared" si="3"/>
        <v>-2.776785148807182</v>
      </c>
      <c r="L48">
        <f t="shared" si="3"/>
        <v>-2.7746221500815413</v>
      </c>
      <c r="M48">
        <f t="shared" si="3"/>
        <v>-2.7723320534659632</v>
      </c>
    </row>
  </sheetData>
  <mergeCells count="1">
    <mergeCell ref="A1:H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失衡模型代入国际支付工具</vt:lpstr>
      <vt:lpstr>资产价格泡沫</vt:lpstr>
      <vt:lpstr>无资产价格泡沫（上一章模型）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2020-04-30T12:03:17Z</dcterms:created>
  <dcterms:modified xsi:type="dcterms:W3CDTF">2020-05-02T06:29:51Z</dcterms:modified>
</cp:coreProperties>
</file>