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631\Desktop\宏观经济学图库\"/>
    </mc:Choice>
  </mc:AlternateContent>
  <xr:revisionPtr revIDLastSave="0" documentId="13_ncr:1_{AB750285-40F5-4A1B-AEB4-F5AAD1E6DE70}" xr6:coauthVersionLast="44" xr6:coauthVersionMax="44" xr10:uidLastSave="{00000000-0000-0000-0000-000000000000}"/>
  <bookViews>
    <workbookView xWindow="-98" yWindow="-98" windowWidth="22695" windowHeight="14595" activeTab="4" xr2:uid="{B58DD972-BAB9-4985-9C58-7AD87291D28B}"/>
  </bookViews>
  <sheets>
    <sheet name="课件内容" sheetId="1" r:id="rId1"/>
    <sheet name="不变的资本回报率" sheetId="2" r:id="rId2"/>
    <sheet name="资本规模报酬递减" sheetId="3" r:id="rId3"/>
    <sheet name="市场利率曲线" sheetId="4" r:id="rId4"/>
    <sheet name="资本回报等于市场利率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2" i="5" l="1"/>
  <c r="I13" i="5"/>
  <c r="I14" i="5"/>
  <c r="I15" i="5"/>
  <c r="I16" i="5"/>
  <c r="I17" i="5"/>
  <c r="I18" i="5"/>
  <c r="I19" i="5"/>
  <c r="I11" i="5"/>
  <c r="H12" i="5" l="1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11" i="5"/>
  <c r="K11" i="5"/>
  <c r="K10" i="5"/>
  <c r="G34" i="5"/>
  <c r="E34" i="5"/>
  <c r="B12" i="5"/>
  <c r="B18" i="5" s="1"/>
  <c r="F10" i="5" s="1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15" i="4"/>
  <c r="E9" i="4"/>
  <c r="E6" i="4"/>
  <c r="E10" i="4"/>
  <c r="E7" i="4"/>
  <c r="B10" i="4"/>
  <c r="B7" i="4"/>
  <c r="B4" i="4"/>
  <c r="B12" i="3"/>
  <c r="B18" i="3" s="1"/>
  <c r="F10" i="3" s="1"/>
  <c r="B10" i="2"/>
  <c r="B16" i="2" s="1"/>
  <c r="K8" i="5" l="1"/>
  <c r="B17" i="5"/>
  <c r="B17" i="3"/>
  <c r="F7" i="2"/>
  <c r="B15" i="2"/>
</calcChain>
</file>

<file path=xl/sharedStrings.xml><?xml version="1.0" encoding="utf-8"?>
<sst xmlns="http://schemas.openxmlformats.org/spreadsheetml/2006/main" count="74" uniqueCount="43">
  <si>
    <t>验证资本回报率等于市场利率</t>
    <phoneticPr fontId="2" type="noConversion"/>
  </si>
  <si>
    <t>先从企业入手，如果企业资本回报率不变会如何分红？</t>
    <phoneticPr fontId="2" type="noConversion"/>
  </si>
  <si>
    <t>图像为两期的分红曲线</t>
    <phoneticPr fontId="2" type="noConversion"/>
  </si>
  <si>
    <t>假设企业初始资本为5，资本回报率固定为0.2</t>
    <phoneticPr fontId="2" type="noConversion"/>
  </si>
  <si>
    <t>初始资本K_0</t>
    <phoneticPr fontId="2" type="noConversion"/>
  </si>
  <si>
    <t>第一期</t>
    <phoneticPr fontId="2" type="noConversion"/>
  </si>
  <si>
    <t>资本回报率</t>
    <phoneticPr fontId="2" type="noConversion"/>
  </si>
  <si>
    <t>资本回报率R</t>
    <phoneticPr fontId="2" type="noConversion"/>
  </si>
  <si>
    <t>K_1</t>
    <phoneticPr fontId="2" type="noConversion"/>
  </si>
  <si>
    <t>1期分红d_1</t>
    <phoneticPr fontId="2" type="noConversion"/>
  </si>
  <si>
    <t>第二期</t>
    <phoneticPr fontId="2" type="noConversion"/>
  </si>
  <si>
    <t>K_2</t>
    <phoneticPr fontId="2" type="noConversion"/>
  </si>
  <si>
    <t>2期分红d_1</t>
    <phoneticPr fontId="2" type="noConversion"/>
  </si>
  <si>
    <t>因为是两期模型，所以第二期企业资本和收益全部分红</t>
    <phoneticPr fontId="2" type="noConversion"/>
  </si>
  <si>
    <t>d_1</t>
    <phoneticPr fontId="2" type="noConversion"/>
  </si>
  <si>
    <t>假设企业初始资本为5</t>
    <phoneticPr fontId="2" type="noConversion"/>
  </si>
  <si>
    <t>现在企业资本规模报酬递减，我们假设资本回报率是变动的，其他条件不变</t>
    <phoneticPr fontId="2" type="noConversion"/>
  </si>
  <si>
    <t>资本密集度alpha</t>
    <phoneticPr fontId="2" type="noConversion"/>
  </si>
  <si>
    <t>新增：我们假设企业生产函数为y=5*K^0.5，因为这样的生产函数资本报酬递减</t>
    <phoneticPr fontId="2" type="noConversion"/>
  </si>
  <si>
    <t>技术</t>
    <phoneticPr fontId="2" type="noConversion"/>
  </si>
  <si>
    <t>启用模拟运算表</t>
    <phoneticPr fontId="2" type="noConversion"/>
  </si>
  <si>
    <t>市场利率</t>
    <phoneticPr fontId="2" type="noConversion"/>
  </si>
  <si>
    <t>设两期投资额为w1，w2</t>
    <phoneticPr fontId="2" type="noConversion"/>
  </si>
  <si>
    <t>假设市场利率是不变的</t>
    <phoneticPr fontId="2" type="noConversion"/>
  </si>
  <si>
    <t>较大的市场利率R1</t>
    <phoneticPr fontId="2" type="noConversion"/>
  </si>
  <si>
    <t>较小的市场利率R2</t>
    <phoneticPr fontId="2" type="noConversion"/>
  </si>
  <si>
    <t>w1</t>
    <phoneticPr fontId="2" type="noConversion"/>
  </si>
  <si>
    <t>w2</t>
    <phoneticPr fontId="2" type="noConversion"/>
  </si>
  <si>
    <t>a</t>
    <phoneticPr fontId="2" type="noConversion"/>
  </si>
  <si>
    <t>b</t>
    <phoneticPr fontId="2" type="noConversion"/>
  </si>
  <si>
    <t>我们由此绘制曲线 曲线斜率为-(1+r)</t>
    <phoneticPr fontId="2" type="noConversion"/>
  </si>
  <si>
    <t>较大利率</t>
    <phoneticPr fontId="2" type="noConversion"/>
  </si>
  <si>
    <t>较小利率</t>
    <phoneticPr fontId="2" type="noConversion"/>
  </si>
  <si>
    <t>在这里为了便于区分，我们把资本回报率符号定为r，市场利率为i</t>
    <phoneticPr fontId="2" type="noConversion"/>
  </si>
  <si>
    <t>我们假设市场利率i=0.4</t>
    <phoneticPr fontId="2" type="noConversion"/>
  </si>
  <si>
    <t>i</t>
    <phoneticPr fontId="2" type="noConversion"/>
  </si>
  <si>
    <t>资本边际回报率</t>
    <phoneticPr fontId="2" type="noConversion"/>
  </si>
  <si>
    <t>在这里我们知道这个曲线每一个点的切线就是资本边际回报率</t>
    <phoneticPr fontId="2" type="noConversion"/>
  </si>
  <si>
    <t>我们可以通过对生产函数求导来得到资本边际回报率</t>
    <phoneticPr fontId="2" type="noConversion"/>
  </si>
  <si>
    <t>在这里我们想要让两条线相切，那么需要求切点，我们运用单变量求解来求出，图中的黑点为切点</t>
    <phoneticPr fontId="2" type="noConversion"/>
  </si>
  <si>
    <t>切点</t>
    <phoneticPr fontId="2" type="noConversion"/>
  </si>
  <si>
    <t>市场利率平移</t>
    <phoneticPr fontId="2" type="noConversion"/>
  </si>
  <si>
    <t>我们假设第二期的回报值w2=8固定不变，我们来考察不同市场利率的曲线会如何变化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</si>
</sst>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4" xfId="0" applyFont="1" applyBorder="1">
      <alignment vertical="center"/>
    </xf>
    <xf numFmtId="0" fontId="0" fillId="2" borderId="0" xfId="0" applyFill="1">
      <alignment vertical="center"/>
    </xf>
    <xf numFmtId="0" fontId="1" fillId="0" borderId="0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两期企业分红可能性边界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31750" cap="rnd">
              <a:solidFill>
                <a:srgbClr val="AE2812"/>
              </a:solidFill>
              <a:round/>
            </a:ln>
            <a:effectLst/>
          </c:spPr>
          <c:marker>
            <c:symbol val="none"/>
          </c:marker>
          <c:xVal>
            <c:numRef>
              <c:f>不变的资本回报率!$E$8:$E$16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不变的资本回报率!$F$8:$F$16</c:f>
              <c:numCache>
                <c:formatCode>General</c:formatCode>
                <c:ptCount val="9"/>
                <c:pt idx="0">
                  <c:v>7.1999999999999993</c:v>
                </c:pt>
                <c:pt idx="1">
                  <c:v>6</c:v>
                </c:pt>
                <c:pt idx="2">
                  <c:v>4.8</c:v>
                </c:pt>
                <c:pt idx="3">
                  <c:v>3.5999999999999996</c:v>
                </c:pt>
                <c:pt idx="4">
                  <c:v>2.4</c:v>
                </c:pt>
                <c:pt idx="5">
                  <c:v>1.2</c:v>
                </c:pt>
                <c:pt idx="6">
                  <c:v>0</c:v>
                </c:pt>
                <c:pt idx="7">
                  <c:v>-1.2</c:v>
                </c:pt>
                <c:pt idx="8">
                  <c:v>-2.4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C1-4C9B-9074-FC5B580BE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2678319"/>
        <c:axId val="1577839343"/>
      </c:scatterChart>
      <c:valAx>
        <c:axId val="157267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lgDash"/>
              <a:round/>
            </a:ln>
            <a:effectLst>
              <a:outerShdw blurRad="50800" dist="50800" dir="5400000" sx="1000" sy="1000" algn="ctr" rotWithShape="0">
                <a:srgbClr val="000000">
                  <a:alpha val="43137"/>
                </a:srgbClr>
              </a:outerShdw>
            </a:effectLst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accent5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 b="1"/>
                  <a:t>1</a:t>
                </a:r>
                <a:r>
                  <a:rPr lang="zh-CN" altLang="en-US" sz="1200" b="1"/>
                  <a:t>期分红</a:t>
                </a:r>
              </a:p>
            </c:rich>
          </c:tx>
          <c:layout>
            <c:manualLayout>
              <c:xMode val="edge"/>
              <c:yMode val="edge"/>
              <c:x val="0.887567317425077"/>
              <c:y val="0.911470934277797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accent5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7839343"/>
        <c:crosses val="autoZero"/>
        <c:crossBetween val="midCat"/>
      </c:valAx>
      <c:valAx>
        <c:axId val="157783934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prstDash val="lg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accent5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2</a:t>
                </a:r>
                <a:r>
                  <a:rPr lang="zh-CN" altLang="en-US" sz="1200"/>
                  <a:t>期分红</a:t>
                </a:r>
                <a:endParaRPr lang="en-US" altLang="zh-CN" sz="1200"/>
              </a:p>
            </c:rich>
          </c:tx>
          <c:layout>
            <c:manualLayout>
              <c:xMode val="edge"/>
              <c:yMode val="edge"/>
              <c:x val="2.2194478153643109E-2"/>
              <c:y val="0.145182479690051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accent5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2678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accent5">
              <a:lumMod val="50000"/>
            </a:schemeClr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企业分红可能性分界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31750" cap="rnd">
              <a:solidFill>
                <a:srgbClr val="AE2812"/>
              </a:solidFill>
              <a:round/>
            </a:ln>
            <a:effectLst/>
          </c:spPr>
          <c:marker>
            <c:symbol val="none"/>
          </c:marker>
          <c:xVal>
            <c:numRef>
              <c:f>资本规模报酬递减!$E$11:$E$34</c:f>
              <c:numCache>
                <c:formatCode>General</c:formatCode>
                <c:ptCount val="24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</c:numCache>
            </c:numRef>
          </c:xVal>
          <c:yVal>
            <c:numRef>
              <c:f>资本规模报酬递减!$F$11:$F$34</c:f>
              <c:numCache>
                <c:formatCode>General</c:formatCode>
                <c:ptCount val="24"/>
                <c:pt idx="0">
                  <c:v>16.718507624410549</c:v>
                </c:pt>
                <c:pt idx="1">
                  <c:v>16.340394646013717</c:v>
                </c:pt>
                <c:pt idx="2">
                  <c:v>15.953322449805674</c:v>
                </c:pt>
                <c:pt idx="3">
                  <c:v>15.556622293655964</c:v>
                </c:pt>
                <c:pt idx="4">
                  <c:v>15.149537853923917</c:v>
                </c:pt>
                <c:pt idx="5">
                  <c:v>14.731208273168692</c:v>
                </c:pt>
                <c:pt idx="6">
                  <c:v>14.300646740181849</c:v>
                </c:pt>
                <c:pt idx="7">
                  <c:v>13.856713073000888</c:v>
                </c:pt>
                <c:pt idx="8">
                  <c:v>13.398078115441548</c:v>
                </c:pt>
                <c:pt idx="9">
                  <c:v>12.923176745192093</c:v>
                </c:pt>
                <c:pt idx="10">
                  <c:v>12.430144696964462</c:v>
                </c:pt>
                <c:pt idx="11">
                  <c:v>11.916731816545749</c:v>
                </c:pt>
                <c:pt idx="12">
                  <c:v>11.380180015600532</c:v>
                </c:pt>
                <c:pt idx="13">
                  <c:v>10.817046601890635</c:v>
                </c:pt>
                <c:pt idx="14">
                  <c:v>10.222939752706836</c:v>
                </c:pt>
                <c:pt idx="15">
                  <c:v>9.5921059829149993</c:v>
                </c:pt>
                <c:pt idx="16">
                  <c:v>8.9167537359441376</c:v>
                </c:pt>
                <c:pt idx="17">
                  <c:v>8.1858718037527147</c:v>
                </c:pt>
                <c:pt idx="18">
                  <c:v>7.3829870098405106</c:v>
                </c:pt>
                <c:pt idx="19">
                  <c:v>6.481396237499581</c:v>
                </c:pt>
                <c:pt idx="20">
                  <c:v>5.4321724187910059</c:v>
                </c:pt>
                <c:pt idx="21">
                  <c:v>4.1241359322255287</c:v>
                </c:pt>
                <c:pt idx="22">
                  <c:v>2.1233222052890901</c:v>
                </c:pt>
                <c:pt idx="2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C1-4C9B-9074-FC5B580BE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2678319"/>
        <c:axId val="1577839343"/>
      </c:scatterChart>
      <c:valAx>
        <c:axId val="157267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lgDash"/>
              <a:round/>
            </a:ln>
            <a:effectLst>
              <a:outerShdw blurRad="50800" dist="50800" dir="5400000" sx="1000" sy="1000" algn="ctr" rotWithShape="0">
                <a:srgbClr val="000000">
                  <a:alpha val="43137"/>
                </a:srgbClr>
              </a:outerShdw>
            </a:effectLst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accent5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1</a:t>
                </a:r>
                <a:r>
                  <a:rPr lang="zh-CN" altLang="en-US"/>
                  <a:t>期分红</a:t>
                </a:r>
              </a:p>
            </c:rich>
          </c:tx>
          <c:layout>
            <c:manualLayout>
              <c:xMode val="edge"/>
              <c:yMode val="edge"/>
              <c:x val="0.8373857430704974"/>
              <c:y val="0.92842014890659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accent5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7839343"/>
        <c:crosses val="autoZero"/>
        <c:crossBetween val="midCat"/>
      </c:valAx>
      <c:valAx>
        <c:axId val="157783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prstDash val="lg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accent5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2</a:t>
                </a:r>
                <a:r>
                  <a:rPr lang="zh-CN" altLang="en-US"/>
                  <a:t>期分红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2.1117462977928093E-2"/>
              <c:y val="0.105307559149217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accent5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2678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accent5">
              <a:lumMod val="50000"/>
            </a:schemeClr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市场机会线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市场利率曲线!$E$14</c:f>
              <c:strCache>
                <c:ptCount val="1"/>
                <c:pt idx="0">
                  <c:v>较大利率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市场利率曲线!$D$15:$D$28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xVal>
          <c:yVal>
            <c:numRef>
              <c:f>市场利率曲线!$E$15:$E$28</c:f>
              <c:numCache>
                <c:formatCode>General</c:formatCode>
                <c:ptCount val="14"/>
                <c:pt idx="0">
                  <c:v>8</c:v>
                </c:pt>
                <c:pt idx="1">
                  <c:v>6.4</c:v>
                </c:pt>
                <c:pt idx="2">
                  <c:v>4.8</c:v>
                </c:pt>
                <c:pt idx="3">
                  <c:v>3.1999999999999993</c:v>
                </c:pt>
                <c:pt idx="4">
                  <c:v>1.5999999999999996</c:v>
                </c:pt>
                <c:pt idx="5">
                  <c:v>0</c:v>
                </c:pt>
                <c:pt idx="6">
                  <c:v>-1.6000000000000014</c:v>
                </c:pt>
                <c:pt idx="7">
                  <c:v>-3.2000000000000011</c:v>
                </c:pt>
                <c:pt idx="8">
                  <c:v>-4.8000000000000007</c:v>
                </c:pt>
                <c:pt idx="9">
                  <c:v>-6.4</c:v>
                </c:pt>
                <c:pt idx="10">
                  <c:v>-8</c:v>
                </c:pt>
                <c:pt idx="11">
                  <c:v>-9.6000000000000014</c:v>
                </c:pt>
                <c:pt idx="12">
                  <c:v>-11.200000000000003</c:v>
                </c:pt>
                <c:pt idx="13">
                  <c:v>-12.8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70-4821-9782-6E2D4BA8D465}"/>
            </c:ext>
          </c:extLst>
        </c:ser>
        <c:ser>
          <c:idx val="1"/>
          <c:order val="1"/>
          <c:tx>
            <c:strRef>
              <c:f>市场利率曲线!$F$14</c:f>
              <c:strCache>
                <c:ptCount val="1"/>
                <c:pt idx="0">
                  <c:v>较小利率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市场利率曲线!$D$15:$D$28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xVal>
          <c:yVal>
            <c:numRef>
              <c:f>市场利率曲线!$F$15:$F$28</c:f>
              <c:numCache>
                <c:formatCode>General</c:formatCode>
                <c:ptCount val="14"/>
                <c:pt idx="0">
                  <c:v>8</c:v>
                </c:pt>
                <c:pt idx="1">
                  <c:v>6.8</c:v>
                </c:pt>
                <c:pt idx="2">
                  <c:v>5.6</c:v>
                </c:pt>
                <c:pt idx="3">
                  <c:v>4.4000000000000004</c:v>
                </c:pt>
                <c:pt idx="4">
                  <c:v>3.2</c:v>
                </c:pt>
                <c:pt idx="5">
                  <c:v>2</c:v>
                </c:pt>
                <c:pt idx="6">
                  <c:v>0.80000000000000071</c:v>
                </c:pt>
                <c:pt idx="7">
                  <c:v>-0.40000000000000036</c:v>
                </c:pt>
                <c:pt idx="8">
                  <c:v>-1.5999999999999996</c:v>
                </c:pt>
                <c:pt idx="9">
                  <c:v>-2.7999999999999989</c:v>
                </c:pt>
                <c:pt idx="10">
                  <c:v>-4</c:v>
                </c:pt>
                <c:pt idx="11">
                  <c:v>-5.1999999999999993</c:v>
                </c:pt>
                <c:pt idx="12">
                  <c:v>-6.3999999999999986</c:v>
                </c:pt>
                <c:pt idx="13">
                  <c:v>-7.6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670-4821-9782-6E2D4BA8D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8492128"/>
        <c:axId val="1887969136"/>
      </c:scatterChart>
      <c:valAx>
        <c:axId val="207849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1</a:t>
                </a:r>
                <a:r>
                  <a:rPr lang="zh-CN" altLang="en-US"/>
                  <a:t>期消费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87969136"/>
        <c:crosses val="autoZero"/>
        <c:crossBetween val="midCat"/>
      </c:valAx>
      <c:valAx>
        <c:axId val="188796913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2</a:t>
                </a:r>
                <a:r>
                  <a:rPr lang="zh-CN" altLang="en-US"/>
                  <a:t>期消费</a:t>
                </a:r>
                <a:endParaRPr lang="en-US" alt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78492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资本回报率与市场利率的相遇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资本回报等于市场利率!$F$9</c:f>
              <c:strCache>
                <c:ptCount val="1"/>
                <c:pt idx="0">
                  <c:v>资本回报率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资本回报等于市场利率!$E$11:$E$34</c:f>
              <c:numCache>
                <c:formatCode>General</c:formatCode>
                <c:ptCount val="24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7.7886901143784577</c:v>
                </c:pt>
              </c:numCache>
            </c:numRef>
          </c:xVal>
          <c:yVal>
            <c:numRef>
              <c:f>资本回报等于市场利率!$F$11:$F$34</c:f>
              <c:numCache>
                <c:formatCode>General</c:formatCode>
                <c:ptCount val="24"/>
                <c:pt idx="0">
                  <c:v>16.718507624410549</c:v>
                </c:pt>
                <c:pt idx="1">
                  <c:v>16.340394646013717</c:v>
                </c:pt>
                <c:pt idx="2">
                  <c:v>15.953322449805674</c:v>
                </c:pt>
                <c:pt idx="3">
                  <c:v>15.556622293655964</c:v>
                </c:pt>
                <c:pt idx="4">
                  <c:v>15.149537853923917</c:v>
                </c:pt>
                <c:pt idx="5">
                  <c:v>14.731208273168692</c:v>
                </c:pt>
                <c:pt idx="6">
                  <c:v>14.300646740181849</c:v>
                </c:pt>
                <c:pt idx="7">
                  <c:v>13.856713073000888</c:v>
                </c:pt>
                <c:pt idx="8">
                  <c:v>13.398078115441548</c:v>
                </c:pt>
                <c:pt idx="9">
                  <c:v>12.923176745192093</c:v>
                </c:pt>
                <c:pt idx="10">
                  <c:v>12.430144696964462</c:v>
                </c:pt>
                <c:pt idx="11">
                  <c:v>11.916731816545749</c:v>
                </c:pt>
                <c:pt idx="12">
                  <c:v>11.380180015600532</c:v>
                </c:pt>
                <c:pt idx="13">
                  <c:v>10.817046601890635</c:v>
                </c:pt>
                <c:pt idx="14">
                  <c:v>10.222939752706836</c:v>
                </c:pt>
                <c:pt idx="15">
                  <c:v>9.5921059829149993</c:v>
                </c:pt>
                <c:pt idx="16">
                  <c:v>8.9167537359441376</c:v>
                </c:pt>
                <c:pt idx="17">
                  <c:v>8.1858718037527147</c:v>
                </c:pt>
                <c:pt idx="18">
                  <c:v>7.3829870098405106</c:v>
                </c:pt>
                <c:pt idx="19">
                  <c:v>6.481396237499581</c:v>
                </c:pt>
                <c:pt idx="20">
                  <c:v>5.4321724187910059</c:v>
                </c:pt>
                <c:pt idx="21">
                  <c:v>4.1241359322255287</c:v>
                </c:pt>
                <c:pt idx="22">
                  <c:v>2.1233222052890901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58-4B82-9D8C-76CD72B00791}"/>
            </c:ext>
          </c:extLst>
        </c:ser>
        <c:ser>
          <c:idx val="1"/>
          <c:order val="1"/>
          <c:tx>
            <c:strRef>
              <c:f>资本回报等于市场利率!$G$9</c:f>
              <c:strCache>
                <c:ptCount val="1"/>
                <c:pt idx="0">
                  <c:v>切点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23"/>
            <c:marker>
              <c:symbol val="diamond"/>
              <c:size val="15"/>
              <c:spPr>
                <a:solidFill>
                  <a:schemeClr val="accent4"/>
                </a:solidFill>
                <a:ln w="9525">
                  <a:solidFill>
                    <a:schemeClr val="accent4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2358-4B82-9D8C-76CD72B00791}"/>
              </c:ext>
            </c:extLst>
          </c:dPt>
          <c:xVal>
            <c:numRef>
              <c:f>资本回报等于市场利率!$E$11:$E$34</c:f>
              <c:numCache>
                <c:formatCode>General</c:formatCode>
                <c:ptCount val="24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7.7886901143784577</c:v>
                </c:pt>
              </c:numCache>
            </c:numRef>
          </c:xVal>
          <c:yVal>
            <c:numRef>
              <c:f>资本回报等于市场利率!$G$11:$G$34</c:f>
              <c:numCache>
                <c:formatCode>General</c:formatCode>
                <c:ptCount val="24"/>
                <c:pt idx="23">
                  <c:v>9.2082161316952309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358-4B82-9D8C-76CD72B00791}"/>
            </c:ext>
          </c:extLst>
        </c:ser>
        <c:ser>
          <c:idx val="2"/>
          <c:order val="2"/>
          <c:tx>
            <c:strRef>
              <c:f>资本回报等于市场利率!$H$9</c:f>
              <c:strCache>
                <c:ptCount val="1"/>
                <c:pt idx="0">
                  <c:v>市场利率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资本回报等于市场利率!$E$11:$E$34</c:f>
              <c:numCache>
                <c:formatCode>General</c:formatCode>
                <c:ptCount val="24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7.7886901143784577</c:v>
                </c:pt>
              </c:numCache>
            </c:numRef>
          </c:xVal>
          <c:yVal>
            <c:numRef>
              <c:f>资本回报等于市场利率!$H$11:$H$34</c:f>
              <c:numCache>
                <c:formatCode>General</c:formatCode>
                <c:ptCount val="24"/>
                <c:pt idx="0">
                  <c:v>20.112382291825071</c:v>
                </c:pt>
                <c:pt idx="1">
                  <c:v>19.412382291825072</c:v>
                </c:pt>
                <c:pt idx="2">
                  <c:v>18.712382291825072</c:v>
                </c:pt>
                <c:pt idx="3">
                  <c:v>18.01238229182507</c:v>
                </c:pt>
                <c:pt idx="4">
                  <c:v>17.31238229182507</c:v>
                </c:pt>
                <c:pt idx="5">
                  <c:v>16.612382291825071</c:v>
                </c:pt>
                <c:pt idx="6">
                  <c:v>15.912382291825072</c:v>
                </c:pt>
                <c:pt idx="7">
                  <c:v>15.212382291825072</c:v>
                </c:pt>
                <c:pt idx="8">
                  <c:v>14.512382291825071</c:v>
                </c:pt>
                <c:pt idx="9">
                  <c:v>13.81238229182507</c:v>
                </c:pt>
                <c:pt idx="10">
                  <c:v>13.112382291825071</c:v>
                </c:pt>
                <c:pt idx="11">
                  <c:v>12.412382291825072</c:v>
                </c:pt>
                <c:pt idx="12">
                  <c:v>11.712382291825072</c:v>
                </c:pt>
                <c:pt idx="13">
                  <c:v>11.012382291825071</c:v>
                </c:pt>
                <c:pt idx="14">
                  <c:v>10.312382291825072</c:v>
                </c:pt>
                <c:pt idx="15">
                  <c:v>9.612382291825071</c:v>
                </c:pt>
                <c:pt idx="16">
                  <c:v>8.9123822918250717</c:v>
                </c:pt>
                <c:pt idx="17">
                  <c:v>8.2123822918250724</c:v>
                </c:pt>
                <c:pt idx="18">
                  <c:v>7.5123822918250713</c:v>
                </c:pt>
                <c:pt idx="19">
                  <c:v>6.812382291825072</c:v>
                </c:pt>
                <c:pt idx="20">
                  <c:v>6.112382291825071</c:v>
                </c:pt>
                <c:pt idx="21">
                  <c:v>5.4123822918250717</c:v>
                </c:pt>
                <c:pt idx="22">
                  <c:v>4.7123822918250724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358-4B82-9D8C-76CD72B00791}"/>
            </c:ext>
          </c:extLst>
        </c:ser>
        <c:ser>
          <c:idx val="3"/>
          <c:order val="3"/>
          <c:tx>
            <c:strRef>
              <c:f>资本回报等于市场利率!$I$9</c:f>
              <c:strCache>
                <c:ptCount val="1"/>
                <c:pt idx="0">
                  <c:v>市场利率平移</c:v>
                </c:pt>
              </c:strCache>
            </c:strRef>
          </c:tx>
          <c:spPr>
            <a:ln w="1905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bg2">
                    <a:lumMod val="75000"/>
                  </a:schemeClr>
                </a:solidFill>
              </a:ln>
              <a:effectLst/>
            </c:spPr>
          </c:marker>
          <c:xVal>
            <c:numRef>
              <c:f>资本回报等于市场利率!$E$11:$E$34</c:f>
              <c:numCache>
                <c:formatCode>General</c:formatCode>
                <c:ptCount val="24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7.7886901143784577</c:v>
                </c:pt>
              </c:numCache>
            </c:numRef>
          </c:xVal>
          <c:yVal>
            <c:numRef>
              <c:f>资本回报等于市场利率!$I$11:$I$34</c:f>
              <c:numCache>
                <c:formatCode>General</c:formatCode>
                <c:ptCount val="24"/>
                <c:pt idx="0">
                  <c:v>18</c:v>
                </c:pt>
                <c:pt idx="1">
                  <c:v>17.3</c:v>
                </c:pt>
                <c:pt idx="2">
                  <c:v>16.600000000000001</c:v>
                </c:pt>
                <c:pt idx="3">
                  <c:v>15.9</c:v>
                </c:pt>
                <c:pt idx="4">
                  <c:v>15.2</c:v>
                </c:pt>
                <c:pt idx="5">
                  <c:v>14.5</c:v>
                </c:pt>
                <c:pt idx="6">
                  <c:v>13.8</c:v>
                </c:pt>
                <c:pt idx="7">
                  <c:v>13.100000000000001</c:v>
                </c:pt>
                <c:pt idx="8">
                  <c:v>12.4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358-4B82-9D8C-76CD72B007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7794864"/>
        <c:axId val="2129047104"/>
      </c:scatterChart>
      <c:valAx>
        <c:axId val="2067794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lg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29047104"/>
        <c:crosses val="autoZero"/>
        <c:crossBetween val="midCat"/>
      </c:valAx>
      <c:valAx>
        <c:axId val="212904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lg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67794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104774</xdr:colOff>
      <xdr:row>2</xdr:row>
      <xdr:rowOff>38101</xdr:rowOff>
    </xdr:from>
    <xdr:to>
      <xdr:col>8</xdr:col>
      <xdr:colOff>352424</xdr:colOff>
      <xdr:row>26</xdr:row>
      <xdr:rowOff>67539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437A991-C94C-41F3-AC52-33E32905F8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4" y="390526"/>
          <a:ext cx="5429250" cy="4258538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28</xdr:row>
      <xdr:rowOff>0</xdr:rowOff>
    </xdr:from>
    <xdr:to>
      <xdr:col>8</xdr:col>
      <xdr:colOff>381000</xdr:colOff>
      <xdr:row>52</xdr:row>
      <xdr:rowOff>130775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17F33E30-E204-4384-A212-C6CA9F247D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4933950"/>
          <a:ext cx="5562599" cy="43598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1</xdr:rowOff>
    </xdr:from>
    <xdr:to>
      <xdr:col>9</xdr:col>
      <xdr:colOff>339718</xdr:colOff>
      <xdr:row>81</xdr:row>
      <xdr:rowOff>157162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D915D936-4C11-407B-BEDE-FA88F24864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515476"/>
          <a:ext cx="6169018" cy="49148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35719</xdr:colOff>
      <xdr:row>4</xdr:row>
      <xdr:rowOff>126206</xdr:rowOff>
    </xdr:from>
    <xdr:to>
      <xdr:col>15</xdr:col>
      <xdr:colOff>576263</xdr:colOff>
      <xdr:row>24</xdr:row>
      <xdr:rowOff>71438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05FD773-B14B-49A9-A428-1D7DDFC5D5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550067</xdr:colOff>
      <xdr:row>1</xdr:row>
      <xdr:rowOff>147638</xdr:rowOff>
    </xdr:from>
    <xdr:to>
      <xdr:col>16</xdr:col>
      <xdr:colOff>133349</xdr:colOff>
      <xdr:row>26</xdr:row>
      <xdr:rowOff>33338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65014EE-97F4-4253-9980-F17098FFC1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352424</xdr:colOff>
      <xdr:row>3</xdr:row>
      <xdr:rowOff>33338</xdr:rowOff>
    </xdr:from>
    <xdr:to>
      <xdr:col>19</xdr:col>
      <xdr:colOff>47625</xdr:colOff>
      <xdr:row>27</xdr:row>
      <xdr:rowOff>71437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92EF434-E297-46AA-86F4-655474307A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333375</xdr:colOff>
      <xdr:row>12</xdr:row>
      <xdr:rowOff>100012</xdr:rowOff>
    </xdr:from>
    <xdr:to>
      <xdr:col>20</xdr:col>
      <xdr:colOff>382048</xdr:colOff>
      <xdr:row>46</xdr:row>
      <xdr:rowOff>120370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06077ED-B160-44F0-962D-77E205E796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17</xdr:col>
      <xdr:colOff>176212</xdr:colOff>
      <xdr:row>2</xdr:row>
      <xdr:rowOff>142876</xdr:rowOff>
    </xdr:from>
    <xdr:to>
      <xdr:col>20</xdr:col>
      <xdr:colOff>242902</xdr:colOff>
      <xdr:row>11</xdr:row>
      <xdr:rowOff>123837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F29E13D-C423-4F73-A005-90DE8A993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58562" y="495301"/>
          <a:ext cx="2009790" cy="15716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07DF3-305A-430C-94E0-35635AAB94A0}">
  <dimension ref="A1"/>
  <sheetViews>
    <sheetView topLeftCell="A54" workbookViewId="0">
      <selection activeCell="A55" sqref="A55"/>
    </sheetView>
  </sheetViews>
  <sheetFormatPr defaultRowHeight="13.9" x14ac:dyDescent="0.4"/>
  <sheetData>
    <row r="1" spans="1:1" x14ac:dyDescent="0.4">
      <c r="A1" s="1" t="s">
        <v>0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04B3C-813C-46F9-8F26-99B2F2A666A3}">
  <dimension ref="A1:F16"/>
  <sheetViews>
    <sheetView workbookViewId="0">
      <selection activeCell="S7" sqref="S7"/>
    </sheetView>
  </sheetViews>
  <sheetFormatPr defaultRowHeight="13.9" x14ac:dyDescent="0.4"/>
  <cols>
    <col min="1" max="1" width="11.59765625" customWidth="1"/>
  </cols>
  <sheetData>
    <row r="1" spans="1:6" x14ac:dyDescent="0.4">
      <c r="A1" t="s">
        <v>1</v>
      </c>
    </row>
    <row r="2" spans="1:6" x14ac:dyDescent="0.4">
      <c r="A2" t="s">
        <v>2</v>
      </c>
    </row>
    <row r="3" spans="1:6" x14ac:dyDescent="0.4">
      <c r="A3" t="s">
        <v>3</v>
      </c>
    </row>
    <row r="4" spans="1:6" x14ac:dyDescent="0.4">
      <c r="A4" t="s">
        <v>13</v>
      </c>
    </row>
    <row r="6" spans="1:6" x14ac:dyDescent="0.4">
      <c r="A6" s="1" t="s">
        <v>4</v>
      </c>
      <c r="B6">
        <v>5</v>
      </c>
      <c r="E6" s="15" t="s">
        <v>20</v>
      </c>
      <c r="F6" s="15"/>
    </row>
    <row r="7" spans="1:6" x14ac:dyDescent="0.4">
      <c r="A7" s="1" t="s">
        <v>7</v>
      </c>
      <c r="B7">
        <v>0.2</v>
      </c>
      <c r="E7" t="s">
        <v>14</v>
      </c>
      <c r="F7">
        <f>B16</f>
        <v>6</v>
      </c>
    </row>
    <row r="8" spans="1:6" x14ac:dyDescent="0.4">
      <c r="E8">
        <v>0</v>
      </c>
      <c r="F8">
        <f t="dataTable" ref="F8:F16" dt2D="0" dtr="0" r1="B11"/>
        <v>7.1999999999999993</v>
      </c>
    </row>
    <row r="9" spans="1:6" x14ac:dyDescent="0.4">
      <c r="A9" s="1" t="s">
        <v>5</v>
      </c>
      <c r="E9">
        <v>1</v>
      </c>
      <c r="F9">
        <v>6</v>
      </c>
    </row>
    <row r="10" spans="1:6" x14ac:dyDescent="0.4">
      <c r="A10" s="1" t="s">
        <v>8</v>
      </c>
      <c r="B10">
        <f>B6*(1+B7)-B11</f>
        <v>5</v>
      </c>
      <c r="E10">
        <v>2</v>
      </c>
      <c r="F10">
        <v>4.8</v>
      </c>
    </row>
    <row r="11" spans="1:6" x14ac:dyDescent="0.4">
      <c r="A11" s="1" t="s">
        <v>9</v>
      </c>
      <c r="B11">
        <v>1</v>
      </c>
      <c r="E11">
        <v>3</v>
      </c>
      <c r="F11">
        <v>3.5999999999999996</v>
      </c>
    </row>
    <row r="12" spans="1:6" x14ac:dyDescent="0.4">
      <c r="E12">
        <v>4</v>
      </c>
      <c r="F12">
        <v>2.4</v>
      </c>
    </row>
    <row r="13" spans="1:6" x14ac:dyDescent="0.4">
      <c r="E13">
        <v>5</v>
      </c>
      <c r="F13">
        <v>1.2</v>
      </c>
    </row>
    <row r="14" spans="1:6" x14ac:dyDescent="0.4">
      <c r="A14" s="1" t="s">
        <v>10</v>
      </c>
      <c r="E14">
        <v>6</v>
      </c>
      <c r="F14">
        <v>0</v>
      </c>
    </row>
    <row r="15" spans="1:6" x14ac:dyDescent="0.4">
      <c r="A15" s="1" t="s">
        <v>11</v>
      </c>
      <c r="B15">
        <f>B10*(1+B7)-B16</f>
        <v>0</v>
      </c>
      <c r="E15">
        <v>7</v>
      </c>
      <c r="F15">
        <v>-1.2</v>
      </c>
    </row>
    <row r="16" spans="1:6" x14ac:dyDescent="0.4">
      <c r="A16" s="1" t="s">
        <v>12</v>
      </c>
      <c r="B16">
        <f>B10*(1+B7)</f>
        <v>6</v>
      </c>
      <c r="E16">
        <v>8</v>
      </c>
      <c r="F16">
        <v>-2.4</v>
      </c>
    </row>
  </sheetData>
  <mergeCells count="1">
    <mergeCell ref="E6:F6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F31A6-FE85-42B4-B3A6-58B9D47A3A69}">
  <dimension ref="A1:F39"/>
  <sheetViews>
    <sheetView workbookViewId="0">
      <selection activeCell="S10" sqref="S10"/>
    </sheetView>
  </sheetViews>
  <sheetFormatPr defaultRowHeight="13.9" x14ac:dyDescent="0.4"/>
  <cols>
    <col min="1" max="1" width="14.46484375" customWidth="1"/>
  </cols>
  <sheetData>
    <row r="1" spans="1:6" x14ac:dyDescent="0.4">
      <c r="A1" s="2" t="s">
        <v>16</v>
      </c>
    </row>
    <row r="2" spans="1:6" x14ac:dyDescent="0.4">
      <c r="A2" t="s">
        <v>15</v>
      </c>
    </row>
    <row r="3" spans="1:6" x14ac:dyDescent="0.4">
      <c r="A3" t="s">
        <v>13</v>
      </c>
    </row>
    <row r="5" spans="1:6" x14ac:dyDescent="0.4">
      <c r="A5" t="s">
        <v>18</v>
      </c>
    </row>
    <row r="7" spans="1:6" x14ac:dyDescent="0.4">
      <c r="A7" s="1" t="s">
        <v>4</v>
      </c>
      <c r="B7">
        <v>5</v>
      </c>
    </row>
    <row r="8" spans="1:6" x14ac:dyDescent="0.4">
      <c r="A8" s="1" t="s">
        <v>17</v>
      </c>
      <c r="B8">
        <v>0.5</v>
      </c>
    </row>
    <row r="9" spans="1:6" x14ac:dyDescent="0.4">
      <c r="A9" s="1" t="s">
        <v>19</v>
      </c>
      <c r="B9">
        <v>5</v>
      </c>
      <c r="E9" s="16" t="s">
        <v>20</v>
      </c>
      <c r="F9" s="16"/>
    </row>
    <row r="10" spans="1:6" x14ac:dyDescent="0.4">
      <c r="E10" t="s">
        <v>14</v>
      </c>
      <c r="F10">
        <f>B18</f>
        <v>2.1233222052890901</v>
      </c>
    </row>
    <row r="11" spans="1:6" x14ac:dyDescent="0.4">
      <c r="A11" s="1" t="s">
        <v>5</v>
      </c>
      <c r="E11">
        <v>0</v>
      </c>
      <c r="F11">
        <f t="dataTable" ref="F11:F39" dt2D="0" dtr="0" r1="B13"/>
        <v>16.718507624410549</v>
      </c>
    </row>
    <row r="12" spans="1:6" x14ac:dyDescent="0.4">
      <c r="A12" s="1" t="s">
        <v>8</v>
      </c>
      <c r="B12">
        <f>B9*B7^B8-B13</f>
        <v>0.18033988749894903</v>
      </c>
      <c r="E12">
        <v>0.5</v>
      </c>
      <c r="F12">
        <v>16.340394646013717</v>
      </c>
    </row>
    <row r="13" spans="1:6" x14ac:dyDescent="0.4">
      <c r="A13" s="1" t="s">
        <v>9</v>
      </c>
      <c r="B13">
        <v>11</v>
      </c>
      <c r="E13">
        <v>1</v>
      </c>
      <c r="F13">
        <v>15.953322449805674</v>
      </c>
    </row>
    <row r="14" spans="1:6" x14ac:dyDescent="0.4">
      <c r="E14">
        <v>1.5</v>
      </c>
      <c r="F14">
        <v>15.556622293655964</v>
      </c>
    </row>
    <row r="15" spans="1:6" x14ac:dyDescent="0.4">
      <c r="E15">
        <v>2</v>
      </c>
      <c r="F15">
        <v>15.149537853923917</v>
      </c>
    </row>
    <row r="16" spans="1:6" x14ac:dyDescent="0.4">
      <c r="A16" s="1" t="s">
        <v>10</v>
      </c>
      <c r="E16">
        <v>2.5</v>
      </c>
      <c r="F16">
        <v>14.731208273168692</v>
      </c>
    </row>
    <row r="17" spans="1:6" x14ac:dyDescent="0.4">
      <c r="A17" s="1" t="s">
        <v>11</v>
      </c>
      <c r="B17">
        <f>B9*B12^B8-B18</f>
        <v>0</v>
      </c>
      <c r="E17">
        <v>3</v>
      </c>
      <c r="F17">
        <v>14.300646740181849</v>
      </c>
    </row>
    <row r="18" spans="1:6" x14ac:dyDescent="0.4">
      <c r="A18" s="1" t="s">
        <v>12</v>
      </c>
      <c r="B18">
        <f>B9*B12^B8</f>
        <v>2.1233222052890901</v>
      </c>
      <c r="E18">
        <v>3.5</v>
      </c>
      <c r="F18">
        <v>13.856713073000888</v>
      </c>
    </row>
    <row r="19" spans="1:6" x14ac:dyDescent="0.4">
      <c r="E19">
        <v>4</v>
      </c>
      <c r="F19">
        <v>13.398078115441548</v>
      </c>
    </row>
    <row r="20" spans="1:6" x14ac:dyDescent="0.4">
      <c r="E20">
        <v>4.5</v>
      </c>
      <c r="F20">
        <v>12.923176745192093</v>
      </c>
    </row>
    <row r="21" spans="1:6" x14ac:dyDescent="0.4">
      <c r="E21">
        <v>5</v>
      </c>
      <c r="F21">
        <v>12.430144696964462</v>
      </c>
    </row>
    <row r="22" spans="1:6" x14ac:dyDescent="0.4">
      <c r="E22">
        <v>5.5</v>
      </c>
      <c r="F22">
        <v>11.916731816545749</v>
      </c>
    </row>
    <row r="23" spans="1:6" x14ac:dyDescent="0.4">
      <c r="E23">
        <v>6</v>
      </c>
      <c r="F23">
        <v>11.380180015600532</v>
      </c>
    </row>
    <row r="24" spans="1:6" x14ac:dyDescent="0.4">
      <c r="E24">
        <v>6.5</v>
      </c>
      <c r="F24">
        <v>10.817046601890635</v>
      </c>
    </row>
    <row r="25" spans="1:6" x14ac:dyDescent="0.4">
      <c r="E25">
        <v>7</v>
      </c>
      <c r="F25">
        <v>10.222939752706836</v>
      </c>
    </row>
    <row r="26" spans="1:6" x14ac:dyDescent="0.4">
      <c r="E26">
        <v>7.5</v>
      </c>
      <c r="F26">
        <v>9.5921059829149993</v>
      </c>
    </row>
    <row r="27" spans="1:6" x14ac:dyDescent="0.4">
      <c r="E27">
        <v>8</v>
      </c>
      <c r="F27">
        <v>8.9167537359441376</v>
      </c>
    </row>
    <row r="28" spans="1:6" x14ac:dyDescent="0.4">
      <c r="E28">
        <v>8.5</v>
      </c>
      <c r="F28">
        <v>8.1858718037527147</v>
      </c>
    </row>
    <row r="29" spans="1:6" x14ac:dyDescent="0.4">
      <c r="E29">
        <v>9</v>
      </c>
      <c r="F29">
        <v>7.3829870098405106</v>
      </c>
    </row>
    <row r="30" spans="1:6" x14ac:dyDescent="0.4">
      <c r="E30">
        <v>9.5</v>
      </c>
      <c r="F30">
        <v>6.481396237499581</v>
      </c>
    </row>
    <row r="31" spans="1:6" x14ac:dyDescent="0.4">
      <c r="E31">
        <v>10</v>
      </c>
      <c r="F31">
        <v>5.4321724187910059</v>
      </c>
    </row>
    <row r="32" spans="1:6" x14ac:dyDescent="0.4">
      <c r="E32">
        <v>10.5</v>
      </c>
      <c r="F32">
        <v>4.1241359322255287</v>
      </c>
    </row>
    <row r="33" spans="5:6" x14ac:dyDescent="0.4">
      <c r="E33">
        <v>11</v>
      </c>
      <c r="F33">
        <v>2.1233222052890901</v>
      </c>
    </row>
    <row r="34" spans="5:6" x14ac:dyDescent="0.4">
      <c r="E34">
        <v>11.5</v>
      </c>
      <c r="F34" t="e">
        <v>#NUM!</v>
      </c>
    </row>
    <row r="35" spans="5:6" x14ac:dyDescent="0.4">
      <c r="E35">
        <v>12</v>
      </c>
      <c r="F35" t="e">
        <v>#NUM!</v>
      </c>
    </row>
    <row r="36" spans="5:6" x14ac:dyDescent="0.4">
      <c r="E36">
        <v>12.5</v>
      </c>
      <c r="F36" t="e">
        <v>#NUM!</v>
      </c>
    </row>
    <row r="37" spans="5:6" x14ac:dyDescent="0.4">
      <c r="E37">
        <v>13</v>
      </c>
      <c r="F37" t="e">
        <v>#NUM!</v>
      </c>
    </row>
    <row r="38" spans="5:6" x14ac:dyDescent="0.4">
      <c r="E38">
        <v>13.5</v>
      </c>
      <c r="F38" t="e">
        <v>#NUM!</v>
      </c>
    </row>
    <row r="39" spans="5:6" x14ac:dyDescent="0.4">
      <c r="E39">
        <v>14</v>
      </c>
      <c r="F39" t="e">
        <v>#NUM!</v>
      </c>
    </row>
  </sheetData>
  <mergeCells count="1">
    <mergeCell ref="E9:F9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F420F-8A65-4093-AC85-BB9BCAE6165A}">
  <dimension ref="A1:F28"/>
  <sheetViews>
    <sheetView workbookViewId="0">
      <selection activeCell="A4" sqref="A4"/>
    </sheetView>
  </sheetViews>
  <sheetFormatPr defaultRowHeight="13.9" x14ac:dyDescent="0.4"/>
  <cols>
    <col min="1" max="1" width="20.33203125" customWidth="1"/>
  </cols>
  <sheetData>
    <row r="1" spans="1:6" x14ac:dyDescent="0.4">
      <c r="A1" t="s">
        <v>23</v>
      </c>
    </row>
    <row r="2" spans="1:6" x14ac:dyDescent="0.4">
      <c r="A2" t="s">
        <v>22</v>
      </c>
    </row>
    <row r="3" spans="1:6" x14ac:dyDescent="0.4">
      <c r="A3" t="s">
        <v>42</v>
      </c>
    </row>
    <row r="4" spans="1:6" x14ac:dyDescent="0.4">
      <c r="A4" s="1" t="s">
        <v>27</v>
      </c>
      <c r="B4" s="1">
        <f>8</f>
        <v>8</v>
      </c>
    </row>
    <row r="5" spans="1:6" x14ac:dyDescent="0.4">
      <c r="D5" t="s">
        <v>30</v>
      </c>
    </row>
    <row r="6" spans="1:6" x14ac:dyDescent="0.4">
      <c r="A6" s="1" t="s">
        <v>24</v>
      </c>
      <c r="B6">
        <v>0.6</v>
      </c>
      <c r="D6" t="s">
        <v>28</v>
      </c>
      <c r="E6">
        <f>-(1+B6)</f>
        <v>-1.6</v>
      </c>
    </row>
    <row r="7" spans="1:6" x14ac:dyDescent="0.4">
      <c r="A7" t="s">
        <v>26</v>
      </c>
      <c r="B7">
        <f>B4/(1+B6)</f>
        <v>5</v>
      </c>
      <c r="D7" t="s">
        <v>29</v>
      </c>
      <c r="E7">
        <f>B4</f>
        <v>8</v>
      </c>
    </row>
    <row r="9" spans="1:6" x14ac:dyDescent="0.4">
      <c r="A9" s="1" t="s">
        <v>25</v>
      </c>
      <c r="B9">
        <v>0.2</v>
      </c>
      <c r="D9" t="s">
        <v>28</v>
      </c>
      <c r="E9">
        <f>-(1+B9)</f>
        <v>-1.2</v>
      </c>
    </row>
    <row r="10" spans="1:6" x14ac:dyDescent="0.4">
      <c r="A10" t="s">
        <v>26</v>
      </c>
      <c r="B10">
        <f>B4/(1+B9)</f>
        <v>6.666666666666667</v>
      </c>
      <c r="D10" t="s">
        <v>29</v>
      </c>
      <c r="E10">
        <f>B4</f>
        <v>8</v>
      </c>
    </row>
    <row r="14" spans="1:6" x14ac:dyDescent="0.4">
      <c r="D14" t="s">
        <v>26</v>
      </c>
      <c r="E14" s="1" t="s">
        <v>31</v>
      </c>
      <c r="F14" s="1" t="s">
        <v>32</v>
      </c>
    </row>
    <row r="15" spans="1:6" x14ac:dyDescent="0.4">
      <c r="D15">
        <v>0</v>
      </c>
      <c r="E15">
        <f>D15*$E$6+$E$7</f>
        <v>8</v>
      </c>
      <c r="F15">
        <f>D15*$E$9+$E$10</f>
        <v>8</v>
      </c>
    </row>
    <row r="16" spans="1:6" x14ac:dyDescent="0.4">
      <c r="D16">
        <v>1</v>
      </c>
      <c r="E16">
        <f t="shared" ref="E16:E28" si="0">D16*$E$6+$E$7</f>
        <v>6.4</v>
      </c>
      <c r="F16">
        <f t="shared" ref="F16:F28" si="1">D16*$E$9+$E$10</f>
        <v>6.8</v>
      </c>
    </row>
    <row r="17" spans="4:6" x14ac:dyDescent="0.4">
      <c r="D17">
        <v>2</v>
      </c>
      <c r="E17">
        <f t="shared" si="0"/>
        <v>4.8</v>
      </c>
      <c r="F17">
        <f t="shared" si="1"/>
        <v>5.6</v>
      </c>
    </row>
    <row r="18" spans="4:6" x14ac:dyDescent="0.4">
      <c r="D18">
        <v>3</v>
      </c>
      <c r="E18">
        <f t="shared" si="0"/>
        <v>3.1999999999999993</v>
      </c>
      <c r="F18">
        <f t="shared" si="1"/>
        <v>4.4000000000000004</v>
      </c>
    </row>
    <row r="19" spans="4:6" x14ac:dyDescent="0.4">
      <c r="D19">
        <v>4</v>
      </c>
      <c r="E19">
        <f t="shared" si="0"/>
        <v>1.5999999999999996</v>
      </c>
      <c r="F19">
        <f t="shared" si="1"/>
        <v>3.2</v>
      </c>
    </row>
    <row r="20" spans="4:6" x14ac:dyDescent="0.4">
      <c r="D20">
        <v>5</v>
      </c>
      <c r="E20">
        <f t="shared" si="0"/>
        <v>0</v>
      </c>
      <c r="F20">
        <f t="shared" si="1"/>
        <v>2</v>
      </c>
    </row>
    <row r="21" spans="4:6" x14ac:dyDescent="0.4">
      <c r="D21">
        <v>6</v>
      </c>
      <c r="E21">
        <f t="shared" si="0"/>
        <v>-1.6000000000000014</v>
      </c>
      <c r="F21">
        <f t="shared" si="1"/>
        <v>0.80000000000000071</v>
      </c>
    </row>
    <row r="22" spans="4:6" x14ac:dyDescent="0.4">
      <c r="D22">
        <v>7</v>
      </c>
      <c r="E22">
        <f t="shared" si="0"/>
        <v>-3.2000000000000011</v>
      </c>
      <c r="F22">
        <f t="shared" si="1"/>
        <v>-0.40000000000000036</v>
      </c>
    </row>
    <row r="23" spans="4:6" x14ac:dyDescent="0.4">
      <c r="D23">
        <v>8</v>
      </c>
      <c r="E23">
        <f t="shared" si="0"/>
        <v>-4.8000000000000007</v>
      </c>
      <c r="F23">
        <f t="shared" si="1"/>
        <v>-1.5999999999999996</v>
      </c>
    </row>
    <row r="24" spans="4:6" x14ac:dyDescent="0.4">
      <c r="D24">
        <v>9</v>
      </c>
      <c r="E24">
        <f t="shared" si="0"/>
        <v>-6.4</v>
      </c>
      <c r="F24">
        <f t="shared" si="1"/>
        <v>-2.7999999999999989</v>
      </c>
    </row>
    <row r="25" spans="4:6" x14ac:dyDescent="0.4">
      <c r="D25">
        <v>10</v>
      </c>
      <c r="E25">
        <f t="shared" si="0"/>
        <v>-8</v>
      </c>
      <c r="F25">
        <f t="shared" si="1"/>
        <v>-4</v>
      </c>
    </row>
    <row r="26" spans="4:6" x14ac:dyDescent="0.4">
      <c r="D26">
        <v>11</v>
      </c>
      <c r="E26">
        <f t="shared" si="0"/>
        <v>-9.6000000000000014</v>
      </c>
      <c r="F26">
        <f t="shared" si="1"/>
        <v>-5.1999999999999993</v>
      </c>
    </row>
    <row r="27" spans="4:6" x14ac:dyDescent="0.4">
      <c r="D27">
        <v>12</v>
      </c>
      <c r="E27">
        <f t="shared" si="0"/>
        <v>-11.200000000000003</v>
      </c>
      <c r="F27">
        <f t="shared" si="1"/>
        <v>-6.3999999999999986</v>
      </c>
    </row>
    <row r="28" spans="4:6" x14ac:dyDescent="0.4">
      <c r="D28">
        <v>13</v>
      </c>
      <c r="E28">
        <f t="shared" si="0"/>
        <v>-12.8</v>
      </c>
      <c r="F28">
        <f t="shared" si="1"/>
        <v>-7.6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03B20-A81F-415E-849F-F197106F1D97}">
  <dimension ref="A1:Q34"/>
  <sheetViews>
    <sheetView tabSelected="1" zoomScale="89" workbookViewId="0">
      <selection activeCell="I20" sqref="I20:I23"/>
    </sheetView>
  </sheetViews>
  <sheetFormatPr defaultRowHeight="13.9" x14ac:dyDescent="0.4"/>
  <cols>
    <col min="10" max="10" width="11.46484375" customWidth="1"/>
  </cols>
  <sheetData>
    <row r="1" spans="1:17" x14ac:dyDescent="0.4">
      <c r="A1" s="2" t="s">
        <v>16</v>
      </c>
      <c r="J1" s="3" t="s">
        <v>37</v>
      </c>
      <c r="K1" s="4"/>
      <c r="L1" s="4"/>
      <c r="M1" s="4"/>
      <c r="N1" s="4"/>
      <c r="O1" s="4"/>
      <c r="P1" s="4"/>
      <c r="Q1" s="5"/>
    </row>
    <row r="2" spans="1:17" x14ac:dyDescent="0.4">
      <c r="A2" t="s">
        <v>15</v>
      </c>
      <c r="J2" s="6" t="s">
        <v>38</v>
      </c>
      <c r="K2" s="7"/>
      <c r="L2" s="7"/>
      <c r="M2" s="7"/>
      <c r="N2" s="7"/>
      <c r="O2" s="7"/>
      <c r="P2" s="7"/>
      <c r="Q2" s="8"/>
    </row>
    <row r="3" spans="1:17" x14ac:dyDescent="0.4">
      <c r="A3" t="s">
        <v>13</v>
      </c>
      <c r="J3" s="6" t="s">
        <v>33</v>
      </c>
      <c r="K3" s="7"/>
      <c r="L3" s="7"/>
      <c r="M3" s="7"/>
      <c r="N3" s="7"/>
      <c r="O3" s="7"/>
      <c r="P3" s="7"/>
      <c r="Q3" s="8"/>
    </row>
    <row r="4" spans="1:17" x14ac:dyDescent="0.4">
      <c r="J4" s="6" t="s">
        <v>34</v>
      </c>
      <c r="K4" s="7"/>
      <c r="L4" s="7"/>
      <c r="M4" s="7"/>
      <c r="N4" s="7"/>
      <c r="O4" s="7"/>
      <c r="P4" s="7"/>
      <c r="Q4" s="8"/>
    </row>
    <row r="5" spans="1:17" x14ac:dyDescent="0.4">
      <c r="A5" t="s">
        <v>18</v>
      </c>
      <c r="K5" s="7"/>
      <c r="L5" s="7"/>
      <c r="M5" s="7"/>
      <c r="N5" s="7"/>
      <c r="O5" s="7"/>
      <c r="P5" s="7"/>
      <c r="Q5" s="8"/>
    </row>
    <row r="6" spans="1:17" x14ac:dyDescent="0.4">
      <c r="J6" s="6"/>
      <c r="K6" s="7"/>
      <c r="L6" s="7"/>
      <c r="M6" s="7"/>
      <c r="N6" s="7"/>
      <c r="O6" s="7"/>
      <c r="P6" s="7"/>
      <c r="Q6" s="8"/>
    </row>
    <row r="7" spans="1:17" x14ac:dyDescent="0.4">
      <c r="A7" s="1" t="s">
        <v>4</v>
      </c>
      <c r="B7">
        <v>5</v>
      </c>
      <c r="J7" s="12" t="s">
        <v>35</v>
      </c>
      <c r="K7" s="14">
        <v>0.4</v>
      </c>
      <c r="L7" s="7"/>
      <c r="M7" s="17" t="s">
        <v>39</v>
      </c>
      <c r="N7" s="17"/>
      <c r="O7" s="17"/>
      <c r="P7" s="7"/>
      <c r="Q7" s="8"/>
    </row>
    <row r="8" spans="1:17" x14ac:dyDescent="0.4">
      <c r="A8" s="1" t="s">
        <v>17</v>
      </c>
      <c r="B8">
        <v>0.5</v>
      </c>
      <c r="E8" s="16" t="s">
        <v>20</v>
      </c>
      <c r="F8" s="16"/>
      <c r="J8" s="12" t="s">
        <v>36</v>
      </c>
      <c r="K8" s="14">
        <f>B9*B8*B12^(B8-1)/B12</f>
        <v>0.40024278209845321</v>
      </c>
      <c r="L8" s="7"/>
      <c r="M8" s="17"/>
      <c r="N8" s="17"/>
      <c r="O8" s="17"/>
      <c r="P8" s="7"/>
      <c r="Q8" s="8"/>
    </row>
    <row r="9" spans="1:17" x14ac:dyDescent="0.4">
      <c r="A9" s="1" t="s">
        <v>19</v>
      </c>
      <c r="B9">
        <v>5</v>
      </c>
      <c r="F9" t="s">
        <v>6</v>
      </c>
      <c r="G9" t="s">
        <v>40</v>
      </c>
      <c r="H9" t="s">
        <v>21</v>
      </c>
      <c r="I9" t="s">
        <v>41</v>
      </c>
      <c r="L9" s="7"/>
      <c r="M9" s="17"/>
      <c r="N9" s="17"/>
      <c r="O9" s="17"/>
      <c r="P9" s="7"/>
      <c r="Q9" s="8"/>
    </row>
    <row r="10" spans="1:17" x14ac:dyDescent="0.4">
      <c r="E10" t="s">
        <v>14</v>
      </c>
      <c r="F10">
        <f>B18</f>
        <v>9.2082161316952309</v>
      </c>
      <c r="J10" s="6" t="s">
        <v>28</v>
      </c>
      <c r="K10" s="7">
        <f>-(1+K7)</f>
        <v>-1.4</v>
      </c>
      <c r="L10" s="7"/>
      <c r="M10" s="17"/>
      <c r="N10" s="17"/>
      <c r="O10" s="17"/>
      <c r="P10" s="7"/>
      <c r="Q10" s="8"/>
    </row>
    <row r="11" spans="1:17" ht="14.25" thickBot="1" x14ac:dyDescent="0.45">
      <c r="A11" s="1" t="s">
        <v>5</v>
      </c>
      <c r="E11">
        <v>0</v>
      </c>
      <c r="F11">
        <f t="dataTable" ref="F11:F33" dt2D="0" dtr="0" r1="B13"/>
        <v>16.718507624410549</v>
      </c>
      <c r="H11">
        <f>$K$10*E11+$K$11</f>
        <v>20.112382291825071</v>
      </c>
      <c r="I11">
        <f>$K$10*E11+18</f>
        <v>18</v>
      </c>
      <c r="J11" s="9" t="s">
        <v>29</v>
      </c>
      <c r="K11" s="10">
        <f>G34-K10*E34</f>
        <v>20.112382291825071</v>
      </c>
      <c r="L11" s="10"/>
      <c r="M11" s="18"/>
      <c r="N11" s="18"/>
      <c r="O11" s="18"/>
      <c r="P11" s="10"/>
      <c r="Q11" s="11"/>
    </row>
    <row r="12" spans="1:17" x14ac:dyDescent="0.4">
      <c r="A12" s="1" t="s">
        <v>8</v>
      </c>
      <c r="B12">
        <f>B9*B7^B8-B13</f>
        <v>3.3916497731204913</v>
      </c>
      <c r="E12">
        <v>0.5</v>
      </c>
      <c r="F12">
        <v>16.340394646013717</v>
      </c>
      <c r="H12">
        <f t="shared" ref="H12:H33" si="0">$K$10*E12+$K$11</f>
        <v>19.412382291825072</v>
      </c>
      <c r="I12">
        <f t="shared" ref="I12:I19" si="1">$K$10*E12+18</f>
        <v>17.3</v>
      </c>
    </row>
    <row r="13" spans="1:17" x14ac:dyDescent="0.4">
      <c r="A13" s="1" t="s">
        <v>9</v>
      </c>
      <c r="B13">
        <v>7.7886901143784577</v>
      </c>
      <c r="E13">
        <v>1</v>
      </c>
      <c r="F13">
        <v>15.953322449805674</v>
      </c>
      <c r="H13">
        <f t="shared" si="0"/>
        <v>18.712382291825072</v>
      </c>
      <c r="I13">
        <f t="shared" si="1"/>
        <v>16.600000000000001</v>
      </c>
    </row>
    <row r="14" spans="1:17" x14ac:dyDescent="0.4">
      <c r="E14">
        <v>1.5</v>
      </c>
      <c r="F14">
        <v>15.556622293655964</v>
      </c>
      <c r="H14">
        <f t="shared" si="0"/>
        <v>18.01238229182507</v>
      </c>
      <c r="I14">
        <f t="shared" si="1"/>
        <v>15.9</v>
      </c>
    </row>
    <row r="15" spans="1:17" x14ac:dyDescent="0.4">
      <c r="E15">
        <v>2</v>
      </c>
      <c r="F15">
        <v>15.149537853923917</v>
      </c>
      <c r="H15">
        <f t="shared" si="0"/>
        <v>17.31238229182507</v>
      </c>
      <c r="I15">
        <f t="shared" si="1"/>
        <v>15.2</v>
      </c>
    </row>
    <row r="16" spans="1:17" x14ac:dyDescent="0.4">
      <c r="A16" s="1" t="s">
        <v>10</v>
      </c>
      <c r="E16">
        <v>2.5</v>
      </c>
      <c r="F16">
        <v>14.731208273168692</v>
      </c>
      <c r="H16">
        <f t="shared" si="0"/>
        <v>16.612382291825071</v>
      </c>
      <c r="I16">
        <f t="shared" si="1"/>
        <v>14.5</v>
      </c>
    </row>
    <row r="17" spans="1:9" x14ac:dyDescent="0.4">
      <c r="A17" s="1" t="s">
        <v>11</v>
      </c>
      <c r="B17">
        <f>B9*B12^B8-B18</f>
        <v>0</v>
      </c>
      <c r="E17">
        <v>3</v>
      </c>
      <c r="F17">
        <v>14.300646740181849</v>
      </c>
      <c r="H17">
        <f t="shared" si="0"/>
        <v>15.912382291825072</v>
      </c>
      <c r="I17">
        <f t="shared" si="1"/>
        <v>13.8</v>
      </c>
    </row>
    <row r="18" spans="1:9" x14ac:dyDescent="0.4">
      <c r="A18" s="1" t="s">
        <v>12</v>
      </c>
      <c r="B18">
        <f>B9*B12^B8</f>
        <v>9.2082161316952309</v>
      </c>
      <c r="E18">
        <v>3.5</v>
      </c>
      <c r="F18">
        <v>13.856713073000888</v>
      </c>
      <c r="H18">
        <f t="shared" si="0"/>
        <v>15.212382291825072</v>
      </c>
      <c r="I18">
        <f t="shared" si="1"/>
        <v>13.100000000000001</v>
      </c>
    </row>
    <row r="19" spans="1:9" x14ac:dyDescent="0.4">
      <c r="E19">
        <v>4</v>
      </c>
      <c r="F19">
        <v>13.398078115441548</v>
      </c>
      <c r="H19">
        <f t="shared" si="0"/>
        <v>14.512382291825071</v>
      </c>
      <c r="I19">
        <f t="shared" si="1"/>
        <v>12.4</v>
      </c>
    </row>
    <row r="20" spans="1:9" x14ac:dyDescent="0.4">
      <c r="E20">
        <v>4.5</v>
      </c>
      <c r="F20">
        <v>12.923176745192093</v>
      </c>
      <c r="H20">
        <f t="shared" si="0"/>
        <v>13.81238229182507</v>
      </c>
    </row>
    <row r="21" spans="1:9" x14ac:dyDescent="0.4">
      <c r="E21">
        <v>5</v>
      </c>
      <c r="F21">
        <v>12.430144696964462</v>
      </c>
      <c r="H21">
        <f t="shared" si="0"/>
        <v>13.112382291825071</v>
      </c>
    </row>
    <row r="22" spans="1:9" x14ac:dyDescent="0.4">
      <c r="E22">
        <v>5.5</v>
      </c>
      <c r="F22">
        <v>11.916731816545749</v>
      </c>
      <c r="H22">
        <f t="shared" si="0"/>
        <v>12.412382291825072</v>
      </c>
    </row>
    <row r="23" spans="1:9" x14ac:dyDescent="0.4">
      <c r="E23">
        <v>6</v>
      </c>
      <c r="F23">
        <v>11.380180015600532</v>
      </c>
      <c r="H23">
        <f t="shared" si="0"/>
        <v>11.712382291825072</v>
      </c>
    </row>
    <row r="24" spans="1:9" x14ac:dyDescent="0.4">
      <c r="E24">
        <v>6.5</v>
      </c>
      <c r="F24">
        <v>10.817046601890635</v>
      </c>
      <c r="H24">
        <f t="shared" si="0"/>
        <v>11.012382291825071</v>
      </c>
    </row>
    <row r="25" spans="1:9" x14ac:dyDescent="0.4">
      <c r="E25">
        <v>7</v>
      </c>
      <c r="F25">
        <v>10.222939752706836</v>
      </c>
      <c r="H25">
        <f t="shared" si="0"/>
        <v>10.312382291825072</v>
      </c>
    </row>
    <row r="26" spans="1:9" x14ac:dyDescent="0.4">
      <c r="E26">
        <v>7.5</v>
      </c>
      <c r="F26">
        <v>9.5921059829149993</v>
      </c>
      <c r="H26">
        <f t="shared" si="0"/>
        <v>9.612382291825071</v>
      </c>
    </row>
    <row r="27" spans="1:9" x14ac:dyDescent="0.4">
      <c r="E27">
        <v>8</v>
      </c>
      <c r="F27">
        <v>8.9167537359441376</v>
      </c>
      <c r="H27">
        <f t="shared" si="0"/>
        <v>8.9123822918250717</v>
      </c>
    </row>
    <row r="28" spans="1:9" x14ac:dyDescent="0.4">
      <c r="E28">
        <v>8.5</v>
      </c>
      <c r="F28">
        <v>8.1858718037527147</v>
      </c>
      <c r="H28">
        <f t="shared" si="0"/>
        <v>8.2123822918250724</v>
      </c>
    </row>
    <row r="29" spans="1:9" x14ac:dyDescent="0.4">
      <c r="E29">
        <v>9</v>
      </c>
      <c r="F29">
        <v>7.3829870098405106</v>
      </c>
      <c r="H29">
        <f t="shared" si="0"/>
        <v>7.5123822918250713</v>
      </c>
    </row>
    <row r="30" spans="1:9" x14ac:dyDescent="0.4">
      <c r="E30">
        <v>9.5</v>
      </c>
      <c r="F30">
        <v>6.481396237499581</v>
      </c>
      <c r="H30">
        <f t="shared" si="0"/>
        <v>6.812382291825072</v>
      </c>
    </row>
    <row r="31" spans="1:9" x14ac:dyDescent="0.4">
      <c r="E31">
        <v>10</v>
      </c>
      <c r="F31">
        <v>5.4321724187910059</v>
      </c>
      <c r="H31">
        <f t="shared" si="0"/>
        <v>6.112382291825071</v>
      </c>
    </row>
    <row r="32" spans="1:9" x14ac:dyDescent="0.4">
      <c r="E32">
        <v>10.5</v>
      </c>
      <c r="F32">
        <v>4.1241359322255287</v>
      </c>
      <c r="H32">
        <f t="shared" si="0"/>
        <v>5.4123822918250717</v>
      </c>
    </row>
    <row r="33" spans="5:8" x14ac:dyDescent="0.4">
      <c r="E33">
        <v>11</v>
      </c>
      <c r="F33">
        <v>2.1233222052890901</v>
      </c>
      <c r="H33">
        <f t="shared" si="0"/>
        <v>4.7123822918250724</v>
      </c>
    </row>
    <row r="34" spans="5:8" x14ac:dyDescent="0.4">
      <c r="E34" s="13">
        <f>B13</f>
        <v>7.7886901143784577</v>
      </c>
      <c r="G34">
        <f>B18</f>
        <v>9.2082161316952309</v>
      </c>
    </row>
  </sheetData>
  <mergeCells count="2">
    <mergeCell ref="E8:F8"/>
    <mergeCell ref="M7:O1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课件内容</vt:lpstr>
      <vt:lpstr>不变的资本回报率</vt:lpstr>
      <vt:lpstr>资本规模报酬递减</vt:lpstr>
      <vt:lpstr>市场利率曲线</vt:lpstr>
      <vt:lpstr>资本回报等于市场利率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haojia chen</dc:creator>
  <cp:lastModifiedBy>haojia chen</cp:lastModifiedBy>
  <dcterms:created xsi:type="dcterms:W3CDTF">2020-04-28T11:23:03Z</dcterms:created>
  <dcterms:modified xsi:type="dcterms:W3CDTF">2020-04-28T14:40:13Z</dcterms:modified>
</cp:coreProperties>
</file>