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_Telkom University\Penelitian\2024\Mangrove\"/>
    </mc:Choice>
  </mc:AlternateContent>
  <xr:revisionPtr revIDLastSave="0" documentId="13_ncr:1_{D09D82F2-1C58-4838-B751-C2AF6BA089BA}" xr6:coauthVersionLast="38" xr6:coauthVersionMax="38" xr10:uidLastSave="{00000000-0000-0000-0000-000000000000}"/>
  <bookViews>
    <workbookView xWindow="0" yWindow="0" windowWidth="19200" windowHeight="6940" activeTab="1" xr2:uid="{00000000-000D-0000-FFFF-FFFF00000000}"/>
  </bookViews>
  <sheets>
    <sheet name="Data Vegetasi Mangrove" sheetId="1" r:id="rId1"/>
    <sheet name="Data Pantai" sheetId="2" r:id="rId2"/>
    <sheet name="Data Luasan Mangrove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3" l="1"/>
  <c r="C13" i="3"/>
  <c r="D13" i="3"/>
  <c r="E13" i="3"/>
  <c r="F13" i="3"/>
  <c r="B20" i="3"/>
  <c r="C20" i="3"/>
  <c r="D20" i="3"/>
  <c r="E20" i="3"/>
  <c r="F20" i="3"/>
  <c r="G20" i="3"/>
  <c r="G21" i="3"/>
  <c r="F21" i="3" s="1"/>
  <c r="E21" i="3" s="1"/>
  <c r="D21" i="3" s="1"/>
  <c r="C21" i="3" s="1"/>
  <c r="B21" i="3" s="1"/>
  <c r="G19" i="3"/>
  <c r="F19" i="3" s="1"/>
  <c r="E19" i="3" s="1"/>
  <c r="D19" i="3" s="1"/>
  <c r="C19" i="3" s="1"/>
  <c r="B19" i="3" s="1"/>
  <c r="G18" i="3"/>
  <c r="F18" i="3" s="1"/>
  <c r="E18" i="3" s="1"/>
  <c r="D18" i="3" s="1"/>
  <c r="C18" i="3" s="1"/>
  <c r="B18" i="3" s="1"/>
  <c r="G17" i="3"/>
  <c r="G16" i="3"/>
  <c r="G15" i="3"/>
  <c r="G14" i="3"/>
  <c r="G13" i="3"/>
  <c r="G12" i="3"/>
  <c r="G11" i="3"/>
  <c r="F11" i="3" s="1"/>
  <c r="E11" i="3" s="1"/>
  <c r="D11" i="3" s="1"/>
  <c r="C11" i="3" s="1"/>
  <c r="B11" i="3" s="1"/>
  <c r="G10" i="3"/>
  <c r="G9" i="3"/>
  <c r="F9" i="3" s="1"/>
  <c r="E9" i="3" s="1"/>
  <c r="D9" i="3" s="1"/>
  <c r="C9" i="3" s="1"/>
  <c r="B9" i="3" s="1"/>
  <c r="G8" i="3"/>
  <c r="G7" i="3"/>
  <c r="G6" i="3"/>
  <c r="G5" i="3"/>
  <c r="G4" i="3"/>
  <c r="F6" i="3"/>
  <c r="E6" i="3" s="1"/>
  <c r="D6" i="3" s="1"/>
  <c r="C6" i="3" s="1"/>
  <c r="B6" i="3" s="1"/>
  <c r="F10" i="3"/>
  <c r="E10" i="3" s="1"/>
  <c r="D10" i="3" s="1"/>
  <c r="C10" i="3" s="1"/>
  <c r="B10" i="3" s="1"/>
  <c r="F16" i="3"/>
  <c r="E16" i="3" s="1"/>
  <c r="D16" i="3" s="1"/>
  <c r="C16" i="3" s="1"/>
  <c r="B16" i="3" s="1"/>
  <c r="F17" i="3"/>
  <c r="E17" i="3" s="1"/>
  <c r="D17" i="3" s="1"/>
  <c r="C17" i="3" s="1"/>
  <c r="B17" i="3" s="1"/>
  <c r="F15" i="3"/>
  <c r="E15" i="3" s="1"/>
  <c r="D15" i="3" s="1"/>
  <c r="C15" i="3" s="1"/>
  <c r="B15" i="3" s="1"/>
  <c r="F14" i="3"/>
  <c r="E14" i="3" s="1"/>
  <c r="D14" i="3" s="1"/>
  <c r="C14" i="3" s="1"/>
  <c r="B14" i="3" s="1"/>
  <c r="F12" i="3"/>
  <c r="E12" i="3" s="1"/>
  <c r="D12" i="3" s="1"/>
  <c r="C12" i="3" s="1"/>
  <c r="B12" i="3" s="1"/>
  <c r="F8" i="3"/>
  <c r="E8" i="3" s="1"/>
  <c r="D8" i="3" s="1"/>
  <c r="C8" i="3" s="1"/>
  <c r="B8" i="3" s="1"/>
  <c r="F7" i="3"/>
  <c r="E7" i="3" s="1"/>
  <c r="D7" i="3" s="1"/>
  <c r="C7" i="3" s="1"/>
  <c r="B7" i="3" s="1"/>
  <c r="F5" i="3"/>
  <c r="E5" i="3" s="1"/>
  <c r="D5" i="3" s="1"/>
  <c r="C5" i="3" s="1"/>
  <c r="B5" i="3" s="1"/>
  <c r="F4" i="3"/>
  <c r="E4" i="3" s="1"/>
  <c r="D4" i="3" s="1"/>
  <c r="C4" i="3" s="1"/>
  <c r="B4" i="3" s="1"/>
</calcChain>
</file>

<file path=xl/sharedStrings.xml><?xml version="1.0" encoding="utf-8"?>
<sst xmlns="http://schemas.openxmlformats.org/spreadsheetml/2006/main" count="225" uniqueCount="169">
  <si>
    <t>Nama Keluarga</t>
  </si>
  <si>
    <t>Acanthaceae</t>
  </si>
  <si>
    <t>Acanthus ebracteatus</t>
  </si>
  <si>
    <t>Acanthus ilicifolius</t>
  </si>
  <si>
    <t>Acanthus volubilis</t>
  </si>
  <si>
    <t>Pteridaceae</t>
  </si>
  <si>
    <t>Acrostichum aureum</t>
  </si>
  <si>
    <t>Acrostichum speciosum</t>
  </si>
  <si>
    <t>Plumbaginaceae</t>
  </si>
  <si>
    <t>Aegialitis rotundifolia</t>
  </si>
  <si>
    <t>Myrsinaceae</t>
  </si>
  <si>
    <t>Aegiceras corniculatum</t>
  </si>
  <si>
    <t>Avicenniaceae</t>
  </si>
  <si>
    <t>Avicennia Alba</t>
  </si>
  <si>
    <t>Avicennia marina</t>
  </si>
  <si>
    <t>Avicennia officinalis</t>
  </si>
  <si>
    <t>Rhizophoraceae</t>
  </si>
  <si>
    <t>Ceriops tagal</t>
  </si>
  <si>
    <t>Ceriops decandra</t>
  </si>
  <si>
    <t>Bruguiera sexangula</t>
  </si>
  <si>
    <t>Bruguiera parviflora</t>
  </si>
  <si>
    <t>Bruguiera hainessii</t>
  </si>
  <si>
    <t>Bruguiera gymnorrhiza</t>
  </si>
  <si>
    <t>Bruguiera cylindrica</t>
  </si>
  <si>
    <t>Excoecaria agallocha</t>
  </si>
  <si>
    <t>Euphorbiaceae</t>
  </si>
  <si>
    <t>Heritiera fomes</t>
  </si>
  <si>
    <t>Heritiera littoralis</t>
  </si>
  <si>
    <t>Sterculiaceae</t>
  </si>
  <si>
    <t>Kandelia candel</t>
  </si>
  <si>
    <t>Combretaceae</t>
  </si>
  <si>
    <t>Lumnitzera racemosa</t>
  </si>
  <si>
    <t>Lumnitzera littorea</t>
  </si>
  <si>
    <t>Nypa fruiticans</t>
  </si>
  <si>
    <t>Arecaceae</t>
  </si>
  <si>
    <t>Rubiaceae</t>
  </si>
  <si>
    <t>Rhizophora apiculata</t>
  </si>
  <si>
    <t>Rhizophora mucronata</t>
  </si>
  <si>
    <t>Scyphiphora hydrophyllacea</t>
  </si>
  <si>
    <t>Sesuvium portulacastrum</t>
  </si>
  <si>
    <t>Aizoaceae</t>
  </si>
  <si>
    <t>Sonneratiaceae</t>
  </si>
  <si>
    <t>Sonneratia griffithii</t>
  </si>
  <si>
    <t>Sonneratia caseolaris</t>
  </si>
  <si>
    <t>Sonneratia apetala</t>
  </si>
  <si>
    <t>Sonneratia Alba</t>
  </si>
  <si>
    <t>Xylocarpus granatum</t>
  </si>
  <si>
    <t>Meliaceae</t>
  </si>
  <si>
    <t>Xylocarpus moluccensis</t>
  </si>
  <si>
    <t>Leguminosae</t>
  </si>
  <si>
    <t>Albizia procera</t>
  </si>
  <si>
    <t>Amyema mackayense</t>
  </si>
  <si>
    <t>Loranthaceae</t>
  </si>
  <si>
    <t>Bidens pilosa</t>
  </si>
  <si>
    <t>Asteraceae</t>
  </si>
  <si>
    <t>Brownlowia tersa</t>
  </si>
  <si>
    <t>Tiliaceae</t>
  </si>
  <si>
    <t>Canavalia maritima</t>
  </si>
  <si>
    <t>Clerodendrum inerme</t>
  </si>
  <si>
    <t>Verbenaceae</t>
  </si>
  <si>
    <t>Cynodon dactylon</t>
  </si>
  <si>
    <t>Poaceae</t>
  </si>
  <si>
    <t>Dalbergia candenatensis</t>
  </si>
  <si>
    <t>Cynometra ramiflora</t>
  </si>
  <si>
    <t>Dalbergia spinosa</t>
  </si>
  <si>
    <t>Fabaceae</t>
  </si>
  <si>
    <t>Derris trifoliata</t>
  </si>
  <si>
    <t>Derris scandens</t>
  </si>
  <si>
    <t>Bignoniaceae</t>
  </si>
  <si>
    <t>Dolichandrone spathacea</t>
  </si>
  <si>
    <t>Drymoglossum piloselloides</t>
  </si>
  <si>
    <t>Polypodiaceae</t>
  </si>
  <si>
    <t>Eupatorium odoratum</t>
  </si>
  <si>
    <t>Eclipta Alba</t>
  </si>
  <si>
    <t>Fimbristylis ferruginea</t>
  </si>
  <si>
    <t>Cyperaceae</t>
  </si>
  <si>
    <t>Finlaysonia obovata</t>
  </si>
  <si>
    <t>Asclepiadaceae</t>
  </si>
  <si>
    <t>Melastoma villosum</t>
  </si>
  <si>
    <t>Leucaena leucocephala</t>
  </si>
  <si>
    <t>Ipomoea pes-caprae</t>
  </si>
  <si>
    <t>Ipomoea Alba</t>
  </si>
  <si>
    <t>Hoya carnaso</t>
  </si>
  <si>
    <t>Hibiscus tiliaceus</t>
  </si>
  <si>
    <t>Flagellaria indica</t>
  </si>
  <si>
    <t>Flagellariaceae</t>
  </si>
  <si>
    <t>Malvaceae</t>
  </si>
  <si>
    <t>Convolvulaceae</t>
  </si>
  <si>
    <t>Melastomataceae</t>
  </si>
  <si>
    <t>Rutaceae</t>
  </si>
  <si>
    <t>Merope angulata</t>
  </si>
  <si>
    <t>Paspalum sp</t>
  </si>
  <si>
    <t>Phoenix paludosa</t>
  </si>
  <si>
    <t>Pluchea indica</t>
  </si>
  <si>
    <t>Pongamia pinnata</t>
  </si>
  <si>
    <t>Sarcolobus globosus</t>
  </si>
  <si>
    <t>Tamarix troupii</t>
  </si>
  <si>
    <t>Sesbania sp</t>
  </si>
  <si>
    <t>Scaevola taccada</t>
  </si>
  <si>
    <t>Scirpus sp</t>
  </si>
  <si>
    <t>Cyperacea</t>
  </si>
  <si>
    <t>Tamaricaceae</t>
  </si>
  <si>
    <t>Orchidaceae</t>
  </si>
  <si>
    <t>Vanda sp</t>
  </si>
  <si>
    <t>Nama Ilmiah</t>
  </si>
  <si>
    <t>No.</t>
  </si>
  <si>
    <t>Nama Pantai</t>
  </si>
  <si>
    <t>Lokasi</t>
  </si>
  <si>
    <t>Koordinat</t>
  </si>
  <si>
    <t>Pantai Tamban</t>
  </si>
  <si>
    <t>Dusun Tambakrejo, Desa Tambakrejo, Kec. Sumbermanjing Wetan, Kab. Malang</t>
  </si>
  <si>
    <t>Longitude	: 112.7018
Latitude	: -7.46659</t>
  </si>
  <si>
    <t>Pulau Sempu</t>
  </si>
  <si>
    <t>Longitude	: 112.51150596534
Latitude	: -7.2298789341889</t>
  </si>
  <si>
    <t>Pantai Goa Cina</t>
  </si>
  <si>
    <t>Dusun Tumpak Awu, Desa Sitiarjo, Kecamatan Sumbermanjing Wetan, Kabupaten Malang</t>
  </si>
  <si>
    <t>Longitude	: 112.6034239139
Latitude	: -7.9639513169792</t>
  </si>
  <si>
    <t>Pantai Balekambang</t>
  </si>
  <si>
    <t>Desa Srigonco, Kec. Bantur, Kab. Malang</t>
  </si>
  <si>
    <t>Longitude	: 112.6094945
Latitude	: -7.954794</t>
  </si>
  <si>
    <t>Pantai Ngliyep</t>
  </si>
  <si>
    <t>Desa Kedungsalam, Kecamatan Donomulyo, Kabupaten Malang</t>
  </si>
  <si>
    <t>Longitude	: 112.037134165
Laatitude	: -8.027891665</t>
  </si>
  <si>
    <t>Pantai Sendang Biru</t>
  </si>
  <si>
    <t>Desa Tambakrejo, Kecamatan Sumbermanjing Wetan, Kabupaten Malang</t>
  </si>
  <si>
    <t>Longitude	: 112.65934
Latitude	: -8.26647</t>
  </si>
  <si>
    <t>Pantai Jembatan Panjang</t>
  </si>
  <si>
    <t>Dusun Sumber Jambe, Desa Srigoco, Kec. Bantur, Kab. Malang</t>
  </si>
  <si>
    <t>Longitude	: 112.53021240234
Latitude	: -8.4020736287669</t>
  </si>
  <si>
    <t>Pantai Kondang Merak</t>
  </si>
  <si>
    <t>Desa Sumberbening, Kecamatan Bantur, Kabupaten Malang</t>
  </si>
  <si>
    <t>Longitude	: 112.7156779
Latitude	: -7.9588961</t>
  </si>
  <si>
    <t>Pantai Bajul Mati</t>
  </si>
  <si>
    <t>Desa Gajahrejo, Kecamatan Gedangan, Kabupaten Malang</t>
  </si>
  <si>
    <t xml:space="preserve">Longitude	: 112.60025840336
Latitude	: -7.9428244537815
</t>
  </si>
  <si>
    <t>Pantai Modangan</t>
  </si>
  <si>
    <t>Dusun Kalitekuk, Desa Sumberoto, Kec. Donomulyo, Kab. Malang</t>
  </si>
  <si>
    <t>Longitude : 112.359496
Latitude   : -8.348821</t>
  </si>
  <si>
    <t>Pantai Jonggring Saloko</t>
  </si>
  <si>
    <t>Desa Mentaraman, Kec. Donomulyo, Kab. Malang</t>
  </si>
  <si>
    <t>Longitude : 112.3961
Latitude   : -8.379265</t>
  </si>
  <si>
    <t>Pantai Bantol</t>
  </si>
  <si>
    <t>Dusun Sumberceleng, Desa Banjarejo, Donomulyo, Malang</t>
  </si>
  <si>
    <t>Longitude : 112.452129
Latitude   : -8.395116</t>
  </si>
  <si>
    <t>Pantai Kondang Iwak</t>
  </si>
  <si>
    <t>Dusun Sumberpucung, Desa Tulungrejo, Kec. Donomulyo, Kab. Malang</t>
  </si>
  <si>
    <t>Longitude : 112.483216
Latitude   : -8.395517</t>
  </si>
  <si>
    <t>Pantai Wonogoro</t>
  </si>
  <si>
    <t>Tumpakrejo, Gedangan, Malang</t>
  </si>
  <si>
    <t>Longitude : 112.565455
Latitude   : -8.399322</t>
  </si>
  <si>
    <t>Pantai Tambaksari</t>
  </si>
  <si>
    <t>Gunung, Sidoasri, Sumbermanjing, Malang</t>
  </si>
  <si>
    <t>Longitude : 112.773109
Latitude   : -8.385217</t>
  </si>
  <si>
    <t>Pantai Lenggoksono</t>
  </si>
  <si>
    <t>Purwodadi, Tirto Yudo, Malang</t>
  </si>
  <si>
    <t>Longitude : 112.838931
Latitude   : -8.372234</t>
  </si>
  <si>
    <t>Pantai Sipelot</t>
  </si>
  <si>
    <t>Pujiharjo, Tirtoyudo, Gunung, Pujiharjo, Malang</t>
  </si>
  <si>
    <t>Longitude : 112.896795
Latitude   : -8.380837</t>
  </si>
  <si>
    <t>Pantai Licin</t>
  </si>
  <si>
    <t>Area Sawah/Kebun, Lebakharjo, Ampelgading, Malang</t>
  </si>
  <si>
    <t>Longitude : 112.946832
Latitude   : -8.363322</t>
  </si>
  <si>
    <t>Garis Pantai (m)</t>
  </si>
  <si>
    <t>Data Lapang(ha)</t>
  </si>
  <si>
    <t>Selisih Data Citra dan Lapang</t>
  </si>
  <si>
    <t>2024 (Ha) Hasil Prediksi</t>
  </si>
  <si>
    <t>Pantai  Sempu</t>
  </si>
  <si>
    <t>Pantai Kondang Iwak Sumberpucung</t>
  </si>
  <si>
    <t>Luasan Mangrove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</si>
</sst>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.000_);_(* \(#,##0.000\);_(* &quot;-&quot;?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/>
    <xf numFmtId="164" fontId="1" fillId="0" borderId="1" xfId="0" applyNumberFormat="1" applyFont="1" applyFill="1" applyBorder="1"/>
    <xf numFmtId="43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166" fontId="1" fillId="0" borderId="4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workbookViewId="0">
      <selection activeCell="C13" sqref="C13"/>
    </sheetView>
  </sheetViews>
  <sheetFormatPr defaultColWidth="9.1796875" defaultRowHeight="14" x14ac:dyDescent="0.3"/>
  <cols>
    <col min="1" max="1" width="9.1796875" style="8"/>
    <col min="2" max="2" width="25.26953125" style="6" customWidth="1"/>
    <col min="3" max="3" width="26.1796875" style="6" customWidth="1"/>
    <col min="4" max="16384" width="9.1796875" style="6"/>
  </cols>
  <sheetData>
    <row r="1" spans="1:3" x14ac:dyDescent="0.3">
      <c r="A1" s="4" t="s">
        <v>105</v>
      </c>
      <c r="B1" s="5" t="s">
        <v>0</v>
      </c>
      <c r="C1" s="5" t="s">
        <v>104</v>
      </c>
    </row>
    <row r="2" spans="1:3" x14ac:dyDescent="0.3">
      <c r="A2" s="4">
        <v>1</v>
      </c>
      <c r="B2" s="7" t="s">
        <v>1</v>
      </c>
      <c r="C2" s="7" t="s">
        <v>2</v>
      </c>
    </row>
    <row r="3" spans="1:3" x14ac:dyDescent="0.3">
      <c r="A3" s="4">
        <v>2</v>
      </c>
      <c r="B3" s="7" t="s">
        <v>1</v>
      </c>
      <c r="C3" s="7" t="s">
        <v>3</v>
      </c>
    </row>
    <row r="4" spans="1:3" x14ac:dyDescent="0.3">
      <c r="A4" s="4">
        <v>3</v>
      </c>
      <c r="B4" s="7" t="s">
        <v>1</v>
      </c>
      <c r="C4" s="7" t="s">
        <v>4</v>
      </c>
    </row>
    <row r="5" spans="1:3" x14ac:dyDescent="0.3">
      <c r="A5" s="4">
        <v>4</v>
      </c>
      <c r="B5" s="7" t="s">
        <v>5</v>
      </c>
      <c r="C5" s="7" t="s">
        <v>6</v>
      </c>
    </row>
    <row r="6" spans="1:3" x14ac:dyDescent="0.3">
      <c r="A6" s="4">
        <v>5</v>
      </c>
      <c r="B6" s="7" t="s">
        <v>5</v>
      </c>
      <c r="C6" s="7" t="s">
        <v>7</v>
      </c>
    </row>
    <row r="7" spans="1:3" x14ac:dyDescent="0.3">
      <c r="A7" s="4">
        <v>6</v>
      </c>
      <c r="B7" s="7" t="s">
        <v>8</v>
      </c>
      <c r="C7" s="7" t="s">
        <v>9</v>
      </c>
    </row>
    <row r="8" spans="1:3" x14ac:dyDescent="0.3">
      <c r="A8" s="4">
        <v>7</v>
      </c>
      <c r="B8" s="7" t="s">
        <v>10</v>
      </c>
      <c r="C8" s="7" t="s">
        <v>11</v>
      </c>
    </row>
    <row r="9" spans="1:3" x14ac:dyDescent="0.3">
      <c r="A9" s="4">
        <v>8</v>
      </c>
      <c r="B9" s="7" t="s">
        <v>12</v>
      </c>
      <c r="C9" s="7" t="s">
        <v>13</v>
      </c>
    </row>
    <row r="10" spans="1:3" x14ac:dyDescent="0.3">
      <c r="A10" s="4">
        <v>9</v>
      </c>
      <c r="B10" s="7" t="s">
        <v>12</v>
      </c>
      <c r="C10" s="7" t="s">
        <v>14</v>
      </c>
    </row>
    <row r="11" spans="1:3" x14ac:dyDescent="0.3">
      <c r="A11" s="4">
        <v>10</v>
      </c>
      <c r="B11" s="7" t="s">
        <v>12</v>
      </c>
      <c r="C11" s="7" t="s">
        <v>15</v>
      </c>
    </row>
    <row r="12" spans="1:3" x14ac:dyDescent="0.3">
      <c r="A12" s="4">
        <v>11</v>
      </c>
      <c r="B12" s="7" t="s">
        <v>16</v>
      </c>
      <c r="C12" s="7" t="s">
        <v>23</v>
      </c>
    </row>
    <row r="13" spans="1:3" x14ac:dyDescent="0.3">
      <c r="A13" s="4">
        <v>12</v>
      </c>
      <c r="B13" s="7" t="s">
        <v>16</v>
      </c>
      <c r="C13" s="7" t="s">
        <v>22</v>
      </c>
    </row>
    <row r="14" spans="1:3" x14ac:dyDescent="0.3">
      <c r="A14" s="4">
        <v>13</v>
      </c>
      <c r="B14" s="7" t="s">
        <v>16</v>
      </c>
      <c r="C14" s="7" t="s">
        <v>21</v>
      </c>
    </row>
    <row r="15" spans="1:3" x14ac:dyDescent="0.3">
      <c r="A15" s="4">
        <v>14</v>
      </c>
      <c r="B15" s="7" t="s">
        <v>16</v>
      </c>
      <c r="C15" s="7" t="s">
        <v>20</v>
      </c>
    </row>
    <row r="16" spans="1:3" x14ac:dyDescent="0.3">
      <c r="A16" s="4">
        <v>15</v>
      </c>
      <c r="B16" s="7" t="s">
        <v>16</v>
      </c>
      <c r="C16" s="7" t="s">
        <v>19</v>
      </c>
    </row>
    <row r="17" spans="1:3" x14ac:dyDescent="0.3">
      <c r="A17" s="4">
        <v>16</v>
      </c>
      <c r="B17" s="7" t="s">
        <v>16</v>
      </c>
      <c r="C17" s="7" t="s">
        <v>18</v>
      </c>
    </row>
    <row r="18" spans="1:3" x14ac:dyDescent="0.3">
      <c r="A18" s="4">
        <v>17</v>
      </c>
      <c r="B18" s="7" t="s">
        <v>16</v>
      </c>
      <c r="C18" s="7" t="s">
        <v>17</v>
      </c>
    </row>
    <row r="19" spans="1:3" x14ac:dyDescent="0.3">
      <c r="A19" s="4">
        <v>18</v>
      </c>
      <c r="B19" s="7" t="s">
        <v>25</v>
      </c>
      <c r="C19" s="7" t="s">
        <v>24</v>
      </c>
    </row>
    <row r="20" spans="1:3" x14ac:dyDescent="0.3">
      <c r="A20" s="4">
        <v>19</v>
      </c>
      <c r="B20" s="7" t="s">
        <v>28</v>
      </c>
      <c r="C20" s="7" t="s">
        <v>26</v>
      </c>
    </row>
    <row r="21" spans="1:3" x14ac:dyDescent="0.3">
      <c r="A21" s="4">
        <v>20</v>
      </c>
      <c r="B21" s="7" t="s">
        <v>28</v>
      </c>
      <c r="C21" s="7" t="s">
        <v>27</v>
      </c>
    </row>
    <row r="22" spans="1:3" x14ac:dyDescent="0.3">
      <c r="A22" s="4">
        <v>21</v>
      </c>
      <c r="B22" s="7" t="s">
        <v>16</v>
      </c>
      <c r="C22" s="7" t="s">
        <v>29</v>
      </c>
    </row>
    <row r="23" spans="1:3" x14ac:dyDescent="0.3">
      <c r="A23" s="4">
        <v>22</v>
      </c>
      <c r="B23" s="7" t="s">
        <v>30</v>
      </c>
      <c r="C23" s="7" t="s">
        <v>32</v>
      </c>
    </row>
    <row r="24" spans="1:3" x14ac:dyDescent="0.3">
      <c r="A24" s="4">
        <v>23</v>
      </c>
      <c r="B24" s="7" t="s">
        <v>30</v>
      </c>
      <c r="C24" s="7" t="s">
        <v>31</v>
      </c>
    </row>
    <row r="25" spans="1:3" x14ac:dyDescent="0.3">
      <c r="A25" s="4">
        <v>24</v>
      </c>
      <c r="B25" s="7" t="s">
        <v>34</v>
      </c>
      <c r="C25" s="7" t="s">
        <v>33</v>
      </c>
    </row>
    <row r="26" spans="1:3" x14ac:dyDescent="0.3">
      <c r="A26" s="4">
        <v>25</v>
      </c>
      <c r="B26" s="7" t="s">
        <v>16</v>
      </c>
      <c r="C26" s="7" t="s">
        <v>36</v>
      </c>
    </row>
    <row r="27" spans="1:3" x14ac:dyDescent="0.3">
      <c r="A27" s="4">
        <v>26</v>
      </c>
      <c r="B27" s="7" t="s">
        <v>16</v>
      </c>
      <c r="C27" s="7" t="s">
        <v>37</v>
      </c>
    </row>
    <row r="28" spans="1:3" x14ac:dyDescent="0.3">
      <c r="A28" s="4">
        <v>27</v>
      </c>
      <c r="B28" s="7" t="s">
        <v>35</v>
      </c>
      <c r="C28" s="7" t="s">
        <v>38</v>
      </c>
    </row>
    <row r="29" spans="1:3" x14ac:dyDescent="0.3">
      <c r="A29" s="4">
        <v>28</v>
      </c>
      <c r="B29" s="7" t="s">
        <v>40</v>
      </c>
      <c r="C29" s="7" t="s">
        <v>39</v>
      </c>
    </row>
    <row r="30" spans="1:3" x14ac:dyDescent="0.3">
      <c r="A30" s="4">
        <v>29</v>
      </c>
      <c r="B30" s="7" t="s">
        <v>41</v>
      </c>
      <c r="C30" s="7" t="s">
        <v>45</v>
      </c>
    </row>
    <row r="31" spans="1:3" x14ac:dyDescent="0.3">
      <c r="A31" s="4">
        <v>30</v>
      </c>
      <c r="B31" s="7" t="s">
        <v>41</v>
      </c>
      <c r="C31" s="7" t="s">
        <v>44</v>
      </c>
    </row>
    <row r="32" spans="1:3" x14ac:dyDescent="0.3">
      <c r="A32" s="4">
        <v>31</v>
      </c>
      <c r="B32" s="7" t="s">
        <v>41</v>
      </c>
      <c r="C32" s="7" t="s">
        <v>43</v>
      </c>
    </row>
    <row r="33" spans="1:3" x14ac:dyDescent="0.3">
      <c r="A33" s="4">
        <v>32</v>
      </c>
      <c r="B33" s="7" t="s">
        <v>41</v>
      </c>
      <c r="C33" s="7" t="s">
        <v>42</v>
      </c>
    </row>
    <row r="34" spans="1:3" x14ac:dyDescent="0.3">
      <c r="A34" s="4">
        <v>33</v>
      </c>
      <c r="B34" s="7" t="s">
        <v>47</v>
      </c>
      <c r="C34" s="7" t="s">
        <v>46</v>
      </c>
    </row>
    <row r="35" spans="1:3" x14ac:dyDescent="0.3">
      <c r="A35" s="4">
        <v>34</v>
      </c>
      <c r="B35" s="7" t="s">
        <v>47</v>
      </c>
      <c r="C35" s="7" t="s">
        <v>48</v>
      </c>
    </row>
    <row r="36" spans="1:3" x14ac:dyDescent="0.3">
      <c r="A36" s="4">
        <v>35</v>
      </c>
      <c r="B36" s="7" t="s">
        <v>49</v>
      </c>
      <c r="C36" s="7" t="s">
        <v>50</v>
      </c>
    </row>
    <row r="37" spans="1:3" x14ac:dyDescent="0.3">
      <c r="A37" s="4">
        <v>36</v>
      </c>
      <c r="B37" s="7" t="s">
        <v>52</v>
      </c>
      <c r="C37" s="7" t="s">
        <v>51</v>
      </c>
    </row>
    <row r="38" spans="1:3" x14ac:dyDescent="0.3">
      <c r="A38" s="4">
        <v>37</v>
      </c>
      <c r="B38" s="7" t="s">
        <v>54</v>
      </c>
      <c r="C38" s="7" t="s">
        <v>53</v>
      </c>
    </row>
    <row r="39" spans="1:3" x14ac:dyDescent="0.3">
      <c r="A39" s="4">
        <v>38</v>
      </c>
      <c r="B39" s="7" t="s">
        <v>56</v>
      </c>
      <c r="C39" s="7" t="s">
        <v>55</v>
      </c>
    </row>
    <row r="40" spans="1:3" x14ac:dyDescent="0.3">
      <c r="A40" s="4">
        <v>39</v>
      </c>
      <c r="B40" s="7" t="s">
        <v>49</v>
      </c>
      <c r="C40" s="7" t="s">
        <v>57</v>
      </c>
    </row>
    <row r="41" spans="1:3" x14ac:dyDescent="0.3">
      <c r="A41" s="4">
        <v>40</v>
      </c>
      <c r="B41" s="7" t="s">
        <v>59</v>
      </c>
      <c r="C41" s="7" t="s">
        <v>58</v>
      </c>
    </row>
    <row r="42" spans="1:3" x14ac:dyDescent="0.3">
      <c r="A42" s="4">
        <v>41</v>
      </c>
      <c r="B42" s="7" t="s">
        <v>61</v>
      </c>
      <c r="C42" s="7" t="s">
        <v>60</v>
      </c>
    </row>
    <row r="43" spans="1:3" x14ac:dyDescent="0.3">
      <c r="A43" s="4">
        <v>42</v>
      </c>
      <c r="B43" s="7" t="s">
        <v>49</v>
      </c>
      <c r="C43" s="7" t="s">
        <v>63</v>
      </c>
    </row>
    <row r="44" spans="1:3" x14ac:dyDescent="0.3">
      <c r="A44" s="4">
        <v>43</v>
      </c>
      <c r="B44" s="7" t="s">
        <v>49</v>
      </c>
      <c r="C44" s="7" t="s">
        <v>62</v>
      </c>
    </row>
    <row r="45" spans="1:3" x14ac:dyDescent="0.3">
      <c r="A45" s="4">
        <v>44</v>
      </c>
      <c r="B45" s="7" t="s">
        <v>65</v>
      </c>
      <c r="C45" s="7" t="s">
        <v>64</v>
      </c>
    </row>
    <row r="46" spans="1:3" x14ac:dyDescent="0.3">
      <c r="A46" s="4">
        <v>45</v>
      </c>
      <c r="B46" s="7" t="s">
        <v>49</v>
      </c>
      <c r="C46" s="7" t="s">
        <v>67</v>
      </c>
    </row>
    <row r="47" spans="1:3" x14ac:dyDescent="0.3">
      <c r="A47" s="4">
        <v>46</v>
      </c>
      <c r="B47" s="7" t="s">
        <v>49</v>
      </c>
      <c r="C47" s="7" t="s">
        <v>66</v>
      </c>
    </row>
    <row r="48" spans="1:3" x14ac:dyDescent="0.3">
      <c r="A48" s="4">
        <v>47</v>
      </c>
      <c r="B48" s="7" t="s">
        <v>68</v>
      </c>
      <c r="C48" s="7" t="s">
        <v>69</v>
      </c>
    </row>
    <row r="49" spans="1:3" x14ac:dyDescent="0.3">
      <c r="A49" s="4">
        <v>48</v>
      </c>
      <c r="B49" s="7" t="s">
        <v>71</v>
      </c>
      <c r="C49" s="7" t="s">
        <v>70</v>
      </c>
    </row>
    <row r="50" spans="1:3" x14ac:dyDescent="0.3">
      <c r="A50" s="4">
        <v>49</v>
      </c>
      <c r="B50" s="7" t="s">
        <v>54</v>
      </c>
      <c r="C50" s="7" t="s">
        <v>73</v>
      </c>
    </row>
    <row r="51" spans="1:3" x14ac:dyDescent="0.3">
      <c r="A51" s="4">
        <v>50</v>
      </c>
      <c r="B51" s="7" t="s">
        <v>54</v>
      </c>
      <c r="C51" s="7" t="s">
        <v>72</v>
      </c>
    </row>
    <row r="52" spans="1:3" x14ac:dyDescent="0.3">
      <c r="A52" s="4">
        <v>51</v>
      </c>
      <c r="B52" s="7" t="s">
        <v>75</v>
      </c>
      <c r="C52" s="7" t="s">
        <v>74</v>
      </c>
    </row>
    <row r="53" spans="1:3" x14ac:dyDescent="0.3">
      <c r="A53" s="4">
        <v>52</v>
      </c>
      <c r="B53" s="7" t="s">
        <v>77</v>
      </c>
      <c r="C53" s="7" t="s">
        <v>76</v>
      </c>
    </row>
    <row r="54" spans="1:3" x14ac:dyDescent="0.3">
      <c r="A54" s="4">
        <v>53</v>
      </c>
      <c r="B54" s="7" t="s">
        <v>85</v>
      </c>
      <c r="C54" s="7" t="s">
        <v>84</v>
      </c>
    </row>
    <row r="55" spans="1:3" x14ac:dyDescent="0.3">
      <c r="A55" s="4">
        <v>54</v>
      </c>
      <c r="B55" s="7" t="s">
        <v>86</v>
      </c>
      <c r="C55" s="7" t="s">
        <v>83</v>
      </c>
    </row>
    <row r="56" spans="1:3" x14ac:dyDescent="0.3">
      <c r="A56" s="4">
        <v>55</v>
      </c>
      <c r="B56" s="7" t="s">
        <v>77</v>
      </c>
      <c r="C56" s="7" t="s">
        <v>82</v>
      </c>
    </row>
    <row r="57" spans="1:3" x14ac:dyDescent="0.3">
      <c r="A57" s="4">
        <v>56</v>
      </c>
      <c r="B57" s="7" t="s">
        <v>87</v>
      </c>
      <c r="C57" s="7" t="s">
        <v>81</v>
      </c>
    </row>
    <row r="58" spans="1:3" x14ac:dyDescent="0.3">
      <c r="A58" s="4">
        <v>57</v>
      </c>
      <c r="B58" s="7" t="s">
        <v>87</v>
      </c>
      <c r="C58" s="7" t="s">
        <v>80</v>
      </c>
    </row>
    <row r="59" spans="1:3" x14ac:dyDescent="0.3">
      <c r="A59" s="4">
        <v>58</v>
      </c>
      <c r="B59" s="7" t="s">
        <v>65</v>
      </c>
      <c r="C59" s="7" t="s">
        <v>79</v>
      </c>
    </row>
    <row r="60" spans="1:3" x14ac:dyDescent="0.3">
      <c r="A60" s="4">
        <v>59</v>
      </c>
      <c r="B60" s="7" t="s">
        <v>88</v>
      </c>
      <c r="C60" s="7" t="s">
        <v>78</v>
      </c>
    </row>
    <row r="61" spans="1:3" x14ac:dyDescent="0.3">
      <c r="A61" s="4">
        <v>60</v>
      </c>
      <c r="B61" s="7" t="s">
        <v>89</v>
      </c>
      <c r="C61" s="7" t="s">
        <v>90</v>
      </c>
    </row>
    <row r="62" spans="1:3" x14ac:dyDescent="0.3">
      <c r="A62" s="4">
        <v>61</v>
      </c>
      <c r="B62" s="7" t="s">
        <v>61</v>
      </c>
      <c r="C62" s="7" t="s">
        <v>91</v>
      </c>
    </row>
    <row r="63" spans="1:3" x14ac:dyDescent="0.3">
      <c r="A63" s="4">
        <v>62</v>
      </c>
      <c r="B63" s="7" t="s">
        <v>34</v>
      </c>
      <c r="C63" s="7" t="s">
        <v>92</v>
      </c>
    </row>
    <row r="64" spans="1:3" x14ac:dyDescent="0.3">
      <c r="A64" s="4">
        <v>63</v>
      </c>
      <c r="B64" s="7" t="s">
        <v>54</v>
      </c>
      <c r="C64" s="7" t="s">
        <v>93</v>
      </c>
    </row>
    <row r="65" spans="1:3" x14ac:dyDescent="0.3">
      <c r="A65" s="4">
        <v>64</v>
      </c>
      <c r="B65" s="7" t="s">
        <v>49</v>
      </c>
      <c r="C65" s="7" t="s">
        <v>94</v>
      </c>
    </row>
    <row r="66" spans="1:3" x14ac:dyDescent="0.3">
      <c r="A66" s="4">
        <v>65</v>
      </c>
      <c r="B66" s="7" t="s">
        <v>95</v>
      </c>
      <c r="C66" s="7" t="s">
        <v>77</v>
      </c>
    </row>
    <row r="67" spans="1:3" x14ac:dyDescent="0.3">
      <c r="A67" s="4">
        <v>66</v>
      </c>
      <c r="B67" s="7" t="s">
        <v>98</v>
      </c>
      <c r="C67" s="7" t="s">
        <v>98</v>
      </c>
    </row>
    <row r="68" spans="1:3" x14ac:dyDescent="0.3">
      <c r="A68" s="4">
        <v>67</v>
      </c>
      <c r="B68" s="7" t="s">
        <v>100</v>
      </c>
      <c r="C68" s="7" t="s">
        <v>99</v>
      </c>
    </row>
    <row r="69" spans="1:3" x14ac:dyDescent="0.3">
      <c r="A69" s="4">
        <v>68</v>
      </c>
      <c r="B69" s="7" t="s">
        <v>65</v>
      </c>
      <c r="C69" s="7" t="s">
        <v>97</v>
      </c>
    </row>
    <row r="70" spans="1:3" x14ac:dyDescent="0.3">
      <c r="A70" s="4">
        <v>69</v>
      </c>
      <c r="B70" s="7" t="s">
        <v>101</v>
      </c>
      <c r="C70" s="7" t="s">
        <v>96</v>
      </c>
    </row>
    <row r="71" spans="1:3" x14ac:dyDescent="0.3">
      <c r="A71" s="4">
        <v>70</v>
      </c>
      <c r="B71" s="7" t="s">
        <v>102</v>
      </c>
      <c r="C71" s="7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D5" sqref="D5"/>
    </sheetView>
  </sheetViews>
  <sheetFormatPr defaultRowHeight="14.5" x14ac:dyDescent="0.35"/>
  <cols>
    <col min="1" max="1" width="6" style="1" customWidth="1"/>
    <col min="2" max="2" width="19.1796875" customWidth="1"/>
    <col min="3" max="3" width="35.26953125" customWidth="1"/>
    <col min="4" max="4" width="29" customWidth="1"/>
  </cols>
  <sheetData>
    <row r="1" spans="1:4" x14ac:dyDescent="0.35">
      <c r="A1" s="18" t="s">
        <v>105</v>
      </c>
      <c r="B1" s="20" t="s">
        <v>106</v>
      </c>
      <c r="C1" s="20" t="s">
        <v>107</v>
      </c>
      <c r="D1" s="18" t="s">
        <v>108</v>
      </c>
    </row>
    <row r="2" spans="1:4" x14ac:dyDescent="0.35">
      <c r="A2" s="19"/>
      <c r="B2" s="21"/>
      <c r="C2" s="21"/>
      <c r="D2" s="19"/>
    </row>
    <row r="3" spans="1:4" ht="28" x14ac:dyDescent="0.35">
      <c r="A3" s="3">
        <v>1</v>
      </c>
      <c r="B3" s="2" t="s">
        <v>109</v>
      </c>
      <c r="C3" s="2" t="s">
        <v>110</v>
      </c>
      <c r="D3" s="2" t="s">
        <v>111</v>
      </c>
    </row>
    <row r="4" spans="1:4" ht="28" x14ac:dyDescent="0.35">
      <c r="A4" s="3">
        <v>2</v>
      </c>
      <c r="B4" s="2" t="s">
        <v>112</v>
      </c>
      <c r="C4" s="2" t="s">
        <v>110</v>
      </c>
      <c r="D4" s="2" t="s">
        <v>113</v>
      </c>
    </row>
    <row r="5" spans="1:4" ht="42" x14ac:dyDescent="0.35">
      <c r="A5" s="3">
        <v>3</v>
      </c>
      <c r="B5" s="2" t="s">
        <v>114</v>
      </c>
      <c r="C5" s="2" t="s">
        <v>115</v>
      </c>
      <c r="D5" s="2" t="s">
        <v>116</v>
      </c>
    </row>
    <row r="6" spans="1:4" ht="28" x14ac:dyDescent="0.35">
      <c r="A6" s="3">
        <v>4</v>
      </c>
      <c r="B6" s="2" t="s">
        <v>117</v>
      </c>
      <c r="C6" s="2" t="s">
        <v>118</v>
      </c>
      <c r="D6" s="2" t="s">
        <v>119</v>
      </c>
    </row>
    <row r="7" spans="1:4" ht="28" x14ac:dyDescent="0.35">
      <c r="A7" s="3">
        <v>5</v>
      </c>
      <c r="B7" s="2" t="s">
        <v>120</v>
      </c>
      <c r="C7" s="2" t="s">
        <v>121</v>
      </c>
      <c r="D7" s="2" t="s">
        <v>122</v>
      </c>
    </row>
    <row r="8" spans="1:4" ht="28" x14ac:dyDescent="0.35">
      <c r="A8" s="3">
        <v>6</v>
      </c>
      <c r="B8" s="2" t="s">
        <v>123</v>
      </c>
      <c r="C8" s="2" t="s">
        <v>124</v>
      </c>
      <c r="D8" s="2" t="s">
        <v>125</v>
      </c>
    </row>
    <row r="9" spans="1:4" ht="28" x14ac:dyDescent="0.35">
      <c r="A9" s="3">
        <v>7</v>
      </c>
      <c r="B9" s="2" t="s">
        <v>126</v>
      </c>
      <c r="C9" s="2" t="s">
        <v>127</v>
      </c>
      <c r="D9" s="2" t="s">
        <v>128</v>
      </c>
    </row>
    <row r="10" spans="1:4" ht="28" x14ac:dyDescent="0.35">
      <c r="A10" s="3">
        <v>8</v>
      </c>
      <c r="B10" s="2" t="s">
        <v>129</v>
      </c>
      <c r="C10" s="2" t="s">
        <v>130</v>
      </c>
      <c r="D10" s="2" t="s">
        <v>131</v>
      </c>
    </row>
    <row r="11" spans="1:4" ht="42" x14ac:dyDescent="0.35">
      <c r="A11" s="3">
        <v>9</v>
      </c>
      <c r="B11" s="2" t="s">
        <v>132</v>
      </c>
      <c r="C11" s="2" t="s">
        <v>133</v>
      </c>
      <c r="D11" s="2" t="s">
        <v>134</v>
      </c>
    </row>
    <row r="12" spans="1:4" ht="28" x14ac:dyDescent="0.35">
      <c r="A12" s="3">
        <v>10</v>
      </c>
      <c r="B12" s="2" t="s">
        <v>135</v>
      </c>
      <c r="C12" s="2" t="s">
        <v>136</v>
      </c>
      <c r="D12" s="2" t="s">
        <v>137</v>
      </c>
    </row>
    <row r="13" spans="1:4" ht="28" x14ac:dyDescent="0.35">
      <c r="A13" s="3">
        <v>11</v>
      </c>
      <c r="B13" s="2" t="s">
        <v>138</v>
      </c>
      <c r="C13" s="2" t="s">
        <v>139</v>
      </c>
      <c r="D13" s="2" t="s">
        <v>140</v>
      </c>
    </row>
    <row r="14" spans="1:4" ht="28" x14ac:dyDescent="0.35">
      <c r="A14" s="3">
        <v>12</v>
      </c>
      <c r="B14" s="2" t="s">
        <v>141</v>
      </c>
      <c r="C14" s="2" t="s">
        <v>142</v>
      </c>
      <c r="D14" s="2" t="s">
        <v>143</v>
      </c>
    </row>
    <row r="15" spans="1:4" ht="28" x14ac:dyDescent="0.35">
      <c r="A15" s="3">
        <v>13</v>
      </c>
      <c r="B15" s="2" t="s">
        <v>144</v>
      </c>
      <c r="C15" s="2" t="s">
        <v>145</v>
      </c>
      <c r="D15" s="2" t="s">
        <v>146</v>
      </c>
    </row>
    <row r="16" spans="1:4" ht="28" x14ac:dyDescent="0.35">
      <c r="A16" s="3">
        <v>14</v>
      </c>
      <c r="B16" s="2" t="s">
        <v>147</v>
      </c>
      <c r="C16" s="2" t="s">
        <v>148</v>
      </c>
      <c r="D16" s="2" t="s">
        <v>149</v>
      </c>
    </row>
    <row r="17" spans="1:4" ht="28" x14ac:dyDescent="0.35">
      <c r="A17" s="3">
        <v>15</v>
      </c>
      <c r="B17" s="2" t="s">
        <v>150</v>
      </c>
      <c r="C17" s="2" t="s">
        <v>151</v>
      </c>
      <c r="D17" s="2" t="s">
        <v>152</v>
      </c>
    </row>
    <row r="18" spans="1:4" ht="28" x14ac:dyDescent="0.35">
      <c r="A18" s="3">
        <v>16</v>
      </c>
      <c r="B18" s="2" t="s">
        <v>153</v>
      </c>
      <c r="C18" s="2" t="s">
        <v>154</v>
      </c>
      <c r="D18" s="2" t="s">
        <v>155</v>
      </c>
    </row>
    <row r="19" spans="1:4" ht="28" x14ac:dyDescent="0.35">
      <c r="A19" s="3">
        <v>17</v>
      </c>
      <c r="B19" s="2" t="s">
        <v>156</v>
      </c>
      <c r="C19" s="2" t="s">
        <v>157</v>
      </c>
      <c r="D19" s="2" t="s">
        <v>158</v>
      </c>
    </row>
    <row r="20" spans="1:4" ht="28" x14ac:dyDescent="0.35">
      <c r="A20" s="3">
        <v>18</v>
      </c>
      <c r="B20" s="2" t="s">
        <v>159</v>
      </c>
      <c r="C20" s="2" t="s">
        <v>160</v>
      </c>
      <c r="D20" s="2" t="s">
        <v>161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zoomScale="80" workbookViewId="0">
      <selection activeCell="M21" sqref="M21"/>
    </sheetView>
  </sheetViews>
  <sheetFormatPr defaultRowHeight="14.5" x14ac:dyDescent="0.35"/>
  <cols>
    <col min="1" max="1" width="34.1796875" customWidth="1"/>
    <col min="2" max="2" width="17" customWidth="1"/>
    <col min="3" max="3" width="16.26953125" customWidth="1"/>
    <col min="4" max="4" width="16.81640625" customWidth="1"/>
    <col min="5" max="5" width="16.453125" customWidth="1"/>
    <col min="6" max="6" width="17.1796875" customWidth="1"/>
    <col min="7" max="7" width="16.1796875" customWidth="1"/>
    <col min="8" max="8" width="15.1796875" customWidth="1"/>
    <col min="9" max="9" width="14.1796875" customWidth="1"/>
    <col min="10" max="10" width="14.81640625" customWidth="1"/>
    <col min="11" max="11" width="17.453125" customWidth="1"/>
  </cols>
  <sheetData>
    <row r="1" spans="1:11" ht="29.25" customHeight="1" x14ac:dyDescent="0.35"/>
    <row r="2" spans="1:11" x14ac:dyDescent="0.35">
      <c r="A2" s="22" t="s">
        <v>106</v>
      </c>
      <c r="B2" s="23" t="s">
        <v>168</v>
      </c>
      <c r="C2" s="23"/>
      <c r="D2" s="23"/>
      <c r="E2" s="23"/>
      <c r="F2" s="23"/>
      <c r="G2" s="23"/>
      <c r="H2" s="4"/>
      <c r="I2" s="24" t="s">
        <v>162</v>
      </c>
      <c r="J2" s="25" t="s">
        <v>163</v>
      </c>
      <c r="K2" s="25" t="s">
        <v>164</v>
      </c>
    </row>
    <row r="3" spans="1:11" ht="29.25" customHeight="1" x14ac:dyDescent="0.35">
      <c r="A3" s="22"/>
      <c r="B3" s="3">
        <v>2018</v>
      </c>
      <c r="C3" s="3">
        <v>2019</v>
      </c>
      <c r="D3" s="3">
        <v>2020</v>
      </c>
      <c r="E3" s="3">
        <v>2021</v>
      </c>
      <c r="F3" s="3">
        <v>2022</v>
      </c>
      <c r="G3" s="3">
        <v>2023</v>
      </c>
      <c r="H3" s="9" t="s">
        <v>165</v>
      </c>
      <c r="I3" s="24"/>
      <c r="J3" s="25"/>
      <c r="K3" s="25"/>
    </row>
    <row r="4" spans="1:11" x14ac:dyDescent="0.35">
      <c r="A4" s="10" t="s">
        <v>109</v>
      </c>
      <c r="B4" s="11">
        <f>C4-(C4*0.5%)</f>
        <v>20.726964675845469</v>
      </c>
      <c r="C4" s="11">
        <f>D4-(D4*0.5%)</f>
        <v>20.831120277231626</v>
      </c>
      <c r="D4" s="11">
        <f>E4-(E4*0.5%)</f>
        <v>20.935799273599624</v>
      </c>
      <c r="E4" s="11">
        <f>F4-(F4*0.5%)</f>
        <v>21.041004295074998</v>
      </c>
      <c r="F4" s="11">
        <f>G4-(G4*0.5%)</f>
        <v>21.146737984999998</v>
      </c>
      <c r="G4" s="12">
        <f>212530.03/10000</f>
        <v>21.253003</v>
      </c>
      <c r="H4" s="13">
        <v>21.356999999999999</v>
      </c>
      <c r="I4" s="14">
        <v>1472</v>
      </c>
      <c r="J4" s="15">
        <v>14.715851000000001</v>
      </c>
      <c r="K4" s="16">
        <v>6.6411489999999986</v>
      </c>
    </row>
    <row r="5" spans="1:11" x14ac:dyDescent="0.35">
      <c r="A5" s="10" t="s">
        <v>166</v>
      </c>
      <c r="B5" s="11">
        <f>C5-(C5*0.16%)</f>
        <v>946.43665944016323</v>
      </c>
      <c r="C5" s="11">
        <f>D5-(D5*0.16%)</f>
        <v>947.95338485593277</v>
      </c>
      <c r="D5" s="11">
        <f>E5-(E5*0.16%)</f>
        <v>949.47254092140702</v>
      </c>
      <c r="E5" s="11">
        <f>F5-(F5*0.16%)</f>
        <v>950.99413153185799</v>
      </c>
      <c r="F5" s="11">
        <f>G5-(G5*0.16%)</f>
        <v>952.51816058880001</v>
      </c>
      <c r="G5" s="12">
        <f>9540446.32/10000</f>
        <v>954.04463199999998</v>
      </c>
      <c r="H5" s="13">
        <v>968.89</v>
      </c>
      <c r="I5" s="14">
        <v>17661</v>
      </c>
      <c r="J5" s="15">
        <v>906.34240040000009</v>
      </c>
      <c r="K5" s="16">
        <v>62.547599599999899</v>
      </c>
    </row>
    <row r="6" spans="1:11" x14ac:dyDescent="0.35">
      <c r="A6" s="10" t="s">
        <v>114</v>
      </c>
      <c r="B6" s="11">
        <f>C6+(C6*0.83%)</f>
        <v>5.5843185946669331</v>
      </c>
      <c r="C6" s="11">
        <f>D6+(D6*0.83%)</f>
        <v>5.5383502872824888</v>
      </c>
      <c r="D6" s="11">
        <f>E6+(E6*0.83%)</f>
        <v>5.4927603761603576</v>
      </c>
      <c r="E6" s="11">
        <f>F6+(F6*0.83%)</f>
        <v>5.4475457464647006</v>
      </c>
      <c r="F6" s="11">
        <f>G6+(G6*0.83%)</f>
        <v>5.4027033090000005</v>
      </c>
      <c r="G6" s="12">
        <f>53582.3/10000</f>
        <v>5.3582300000000007</v>
      </c>
      <c r="H6" s="13">
        <v>5.3140000000000001</v>
      </c>
      <c r="I6" s="14">
        <v>996</v>
      </c>
      <c r="J6" s="15">
        <v>2.8692385000000002</v>
      </c>
      <c r="K6" s="16">
        <v>2.4447614999999998</v>
      </c>
    </row>
    <row r="7" spans="1:11" x14ac:dyDescent="0.35">
      <c r="A7" s="10" t="s">
        <v>117</v>
      </c>
      <c r="B7" s="11">
        <f>C7-(C7*0.6%)</f>
        <v>214.81824409839984</v>
      </c>
      <c r="C7" s="11">
        <f>D7-(D7*0.6%)</f>
        <v>216.11493370060347</v>
      </c>
      <c r="D7" s="11">
        <f>E7-(E7*0.6%)</f>
        <v>217.41945040302161</v>
      </c>
      <c r="E7" s="11">
        <f>F7-(F7*0.6%)</f>
        <v>218.73184145173201</v>
      </c>
      <c r="F7" s="11">
        <f>G7-(G7*0.6%)</f>
        <v>220.05215437800001</v>
      </c>
      <c r="G7" s="12">
        <f>2213804.37/10000</f>
        <v>221.380437</v>
      </c>
      <c r="H7" s="13">
        <v>222.678</v>
      </c>
      <c r="I7" s="14">
        <v>1363</v>
      </c>
      <c r="J7" s="15">
        <v>206.92163415000002</v>
      </c>
      <c r="K7" s="16">
        <v>15.75636584999998</v>
      </c>
    </row>
    <row r="8" spans="1:11" x14ac:dyDescent="0.35">
      <c r="A8" s="10" t="s">
        <v>120</v>
      </c>
      <c r="B8" s="11">
        <f>C8+(C8*1.6%)</f>
        <v>281.44918342910842</v>
      </c>
      <c r="C8" s="11">
        <f>D8+(D8*1.6%)</f>
        <v>277.01691282392562</v>
      </c>
      <c r="D8" s="11">
        <f>E8+(E8*1.6%)</f>
        <v>272.65444175583229</v>
      </c>
      <c r="E8" s="11">
        <f>F8+(F8*1.6%)</f>
        <v>268.36067101952</v>
      </c>
      <c r="F8" s="11">
        <f>G8+(G8*1.6%)</f>
        <v>264.13451872000002</v>
      </c>
      <c r="G8" s="12">
        <f>2599749.2/10000</f>
        <v>259.97492</v>
      </c>
      <c r="H8" s="13">
        <v>255.56700000000001</v>
      </c>
      <c r="I8" s="17">
        <v>1415</v>
      </c>
      <c r="J8" s="15">
        <v>244.82112900000001</v>
      </c>
      <c r="K8" s="16">
        <v>10.745870999999994</v>
      </c>
    </row>
    <row r="9" spans="1:11" x14ac:dyDescent="0.35">
      <c r="A9" s="10" t="s">
        <v>123</v>
      </c>
      <c r="B9" s="11">
        <f>C9-(C9*2%)</f>
        <v>2475.9148263646257</v>
      </c>
      <c r="C9" s="11">
        <f>D9-(D9*2%)</f>
        <v>2526.4437003720668</v>
      </c>
      <c r="D9" s="11">
        <f>E9-(E9*2%)</f>
        <v>2578.0037758898643</v>
      </c>
      <c r="E9" s="11">
        <f>F9-(F9*2%)</f>
        <v>2630.6160978468001</v>
      </c>
      <c r="F9" s="11">
        <f>G9-(G9*2%)</f>
        <v>2684.3021406600001</v>
      </c>
      <c r="G9" s="12">
        <f>27390838.17/10000</f>
        <v>2739.0838170000002</v>
      </c>
      <c r="H9" s="13">
        <v>2789.93</v>
      </c>
      <c r="I9" s="14">
        <v>1038</v>
      </c>
      <c r="J9" s="15">
        <v>2599.8595201500002</v>
      </c>
      <c r="K9" s="16">
        <v>190.07047984999963</v>
      </c>
    </row>
    <row r="10" spans="1:11" x14ac:dyDescent="0.35">
      <c r="A10" s="10" t="s">
        <v>126</v>
      </c>
      <c r="B10" s="11">
        <f>C10+(C10*0.83%)</f>
        <v>2.966040093539084</v>
      </c>
      <c r="C10" s="11">
        <f>D10+(D10*0.83%)</f>
        <v>2.9416246092820431</v>
      </c>
      <c r="D10" s="11">
        <f>E10+(E10*0.83%)</f>
        <v>2.9174101054071637</v>
      </c>
      <c r="E10" s="11">
        <f>F10+(F10*0.83%)</f>
        <v>2.8933949275088402</v>
      </c>
      <c r="F10" s="11">
        <f>G10+(G10*0.83%)</f>
        <v>2.8695774348</v>
      </c>
      <c r="G10" s="12">
        <f>28459.56/10000</f>
        <v>2.8459560000000002</v>
      </c>
      <c r="H10" s="13">
        <v>2.8220000000000001</v>
      </c>
      <c r="I10" s="14">
        <v>747</v>
      </c>
      <c r="J10" s="15">
        <v>0.99153420000000003</v>
      </c>
      <c r="K10" s="16">
        <v>1.8304658</v>
      </c>
    </row>
    <row r="11" spans="1:11" x14ac:dyDescent="0.35">
      <c r="A11" s="10" t="s">
        <v>129</v>
      </c>
      <c r="B11" s="11">
        <f>C11-(C11*1%)</f>
        <v>2.5392860817404852</v>
      </c>
      <c r="C11" s="11">
        <f>D11-(D11*1%)</f>
        <v>2.5649354361015</v>
      </c>
      <c r="D11" s="11">
        <f>E11-(E11*1%)</f>
        <v>2.59084387485</v>
      </c>
      <c r="E11" s="11">
        <f>F11-(F11*1%)</f>
        <v>2.6170140150000001</v>
      </c>
      <c r="F11" s="11">
        <f>G11-(G11*1%)</f>
        <v>2.6434484999999999</v>
      </c>
      <c r="G11" s="12">
        <f>26701.5/10000</f>
        <v>2.67015</v>
      </c>
      <c r="H11" s="13">
        <v>2.6960000000000002</v>
      </c>
      <c r="I11" s="14">
        <v>992</v>
      </c>
      <c r="J11" s="15">
        <v>1.6864984999999997</v>
      </c>
      <c r="K11" s="16">
        <v>1.0095015000000005</v>
      </c>
    </row>
    <row r="12" spans="1:11" x14ac:dyDescent="0.35">
      <c r="A12" s="10" t="s">
        <v>132</v>
      </c>
      <c r="B12" s="11">
        <f>C12+(C12*0.83%)</f>
        <v>17.354954506071905</v>
      </c>
      <c r="C12" s="11">
        <f>D12+(D12*0.83%)</f>
        <v>17.212094124835769</v>
      </c>
      <c r="D12" s="11">
        <f>E12+(E12*0.83%)</f>
        <v>17.070409724125525</v>
      </c>
      <c r="E12" s="11">
        <f>F12+(F12*0.83%)</f>
        <v>16.929891623649237</v>
      </c>
      <c r="F12" s="11">
        <f>G12+(G12*0.83%)</f>
        <v>16.790530222799998</v>
      </c>
      <c r="G12" s="12">
        <f>166523.16/10000</f>
        <v>16.652315999999999</v>
      </c>
      <c r="H12" s="13">
        <v>16.510000000000002</v>
      </c>
      <c r="I12" s="14">
        <v>777</v>
      </c>
      <c r="J12" s="15">
        <v>13.3721502</v>
      </c>
      <c r="K12" s="16">
        <v>3.1378498000000015</v>
      </c>
    </row>
    <row r="13" spans="1:11" x14ac:dyDescent="0.35">
      <c r="A13" s="10" t="s">
        <v>135</v>
      </c>
      <c r="B13" s="11">
        <f>35194.512/10000</f>
        <v>3.5194512000000002</v>
      </c>
      <c r="C13" s="11">
        <f>34336.109/10000</f>
        <v>3.4336108999999997</v>
      </c>
      <c r="D13" s="11">
        <f>33498.643/10000</f>
        <v>3.3498642999999997</v>
      </c>
      <c r="E13" s="11">
        <f>32681.603/10000</f>
        <v>3.2681602999999999</v>
      </c>
      <c r="F13" s="11">
        <f>31884.491/10000</f>
        <v>3.1884491000000001</v>
      </c>
      <c r="G13" s="12">
        <f>31106.82/10000</f>
        <v>3.1106820000000002</v>
      </c>
      <c r="H13" s="13">
        <v>3.0259999999999998</v>
      </c>
      <c r="I13" s="14">
        <v>3102</v>
      </c>
      <c r="J13" s="15">
        <v>4.5471899999999753E-2</v>
      </c>
      <c r="K13" s="16">
        <v>2.9805280999999999</v>
      </c>
    </row>
    <row r="14" spans="1:11" x14ac:dyDescent="0.35">
      <c r="A14" s="10" t="s">
        <v>138</v>
      </c>
      <c r="B14" s="11">
        <f t="shared" ref="B14:F21" si="0">C14+(C14*0.83%)</f>
        <v>4.0031540362996472</v>
      </c>
      <c r="C14" s="11">
        <f t="shared" si="0"/>
        <v>3.9702013649703929</v>
      </c>
      <c r="D14" s="11">
        <f t="shared" si="0"/>
        <v>3.937519949390452</v>
      </c>
      <c r="E14" s="11">
        <f t="shared" si="0"/>
        <v>3.9051075566700901</v>
      </c>
      <c r="F14" s="11">
        <f>G14+(G14*0.83%)</f>
        <v>3.8729619723000002</v>
      </c>
      <c r="G14" s="12">
        <f>38410.81/10000</f>
        <v>3.841081</v>
      </c>
      <c r="H14" s="13">
        <v>3.8079999999999998</v>
      </c>
      <c r="I14" s="14">
        <v>761</v>
      </c>
      <c r="J14" s="15">
        <v>1.9352549499999998</v>
      </c>
      <c r="K14" s="16">
        <v>1.87274505</v>
      </c>
    </row>
    <row r="15" spans="1:11" x14ac:dyDescent="0.35">
      <c r="A15" s="10" t="s">
        <v>141</v>
      </c>
      <c r="B15" s="11">
        <f t="shared" si="0"/>
        <v>14.277206779868795</v>
      </c>
      <c r="C15" s="11">
        <f t="shared" si="0"/>
        <v>14.159681424049186</v>
      </c>
      <c r="D15" s="11">
        <f t="shared" si="0"/>
        <v>14.043123499007425</v>
      </c>
      <c r="E15" s="11">
        <f t="shared" si="0"/>
        <v>13.927525041165749</v>
      </c>
      <c r="F15" s="11">
        <f t="shared" si="0"/>
        <v>13.8128781525</v>
      </c>
      <c r="G15" s="12">
        <f>136991.75/10000</f>
        <v>13.699175</v>
      </c>
      <c r="H15" s="13">
        <v>13.58</v>
      </c>
      <c r="I15" s="14">
        <v>733</v>
      </c>
      <c r="J15" s="15">
        <v>11.342243250000001</v>
      </c>
      <c r="K15" s="16">
        <v>2.2377567499999991</v>
      </c>
    </row>
    <row r="16" spans="1:11" x14ac:dyDescent="0.35">
      <c r="A16" s="10" t="s">
        <v>167</v>
      </c>
      <c r="B16" s="11">
        <f t="shared" si="0"/>
        <v>5.5663730451325577</v>
      </c>
      <c r="C16" s="11">
        <f t="shared" si="0"/>
        <v>5.5205524597169076</v>
      </c>
      <c r="D16" s="11">
        <f t="shared" si="0"/>
        <v>5.475109054564026</v>
      </c>
      <c r="E16" s="11">
        <f t="shared" si="0"/>
        <v>5.4300397248477896</v>
      </c>
      <c r="F16" s="11">
        <f t="shared" si="0"/>
        <v>5.3853413912999999</v>
      </c>
      <c r="G16" s="12">
        <f>53410.11/10000</f>
        <v>5.341011</v>
      </c>
      <c r="H16" s="13">
        <v>5.2949999999999999</v>
      </c>
      <c r="I16" s="14">
        <v>992</v>
      </c>
      <c r="J16" s="15">
        <v>0.34708045000000048</v>
      </c>
      <c r="K16" s="16">
        <v>4.9479195499999991</v>
      </c>
    </row>
    <row r="17" spans="1:11" x14ac:dyDescent="0.35">
      <c r="A17" s="10" t="s">
        <v>147</v>
      </c>
      <c r="B17" s="11">
        <f t="shared" si="0"/>
        <v>5.0046384708465119</v>
      </c>
      <c r="C17" s="11">
        <f t="shared" si="0"/>
        <v>4.9634419030511872</v>
      </c>
      <c r="D17" s="11">
        <f t="shared" si="0"/>
        <v>4.9225844520987678</v>
      </c>
      <c r="E17" s="11">
        <f t="shared" si="0"/>
        <v>4.8820633264889102</v>
      </c>
      <c r="F17" s="11">
        <f t="shared" si="0"/>
        <v>4.8418757577000004</v>
      </c>
      <c r="G17" s="12">
        <f>48020.19/10000</f>
        <v>4.8020190000000005</v>
      </c>
      <c r="H17" s="13">
        <v>4.76</v>
      </c>
      <c r="I17" s="14">
        <v>1034</v>
      </c>
      <c r="J17" s="15">
        <v>0.21911805000000023</v>
      </c>
      <c r="K17" s="16">
        <v>4.5408819499999993</v>
      </c>
    </row>
    <row r="18" spans="1:11" x14ac:dyDescent="0.35">
      <c r="A18" s="10" t="s">
        <v>150</v>
      </c>
      <c r="B18" s="11">
        <f t="shared" si="0"/>
        <v>4.0353078253834793</v>
      </c>
      <c r="C18" s="11">
        <f t="shared" si="0"/>
        <v>4.0020904744455814</v>
      </c>
      <c r="D18" s="11">
        <f t="shared" si="0"/>
        <v>3.9691465580140646</v>
      </c>
      <c r="E18" s="11">
        <f t="shared" si="0"/>
        <v>3.9364738252643705</v>
      </c>
      <c r="F18" s="11">
        <f t="shared" si="0"/>
        <v>3.9040700439000005</v>
      </c>
      <c r="G18" s="12">
        <f>38719.33/10000</f>
        <v>3.8719330000000003</v>
      </c>
      <c r="H18" s="13">
        <v>3.839</v>
      </c>
      <c r="I18" s="14">
        <v>1607</v>
      </c>
      <c r="J18" s="15">
        <v>2.09062035</v>
      </c>
      <c r="K18" s="16">
        <v>1.74837965</v>
      </c>
    </row>
    <row r="19" spans="1:11" x14ac:dyDescent="0.35">
      <c r="A19" s="10" t="s">
        <v>153</v>
      </c>
      <c r="B19" s="11">
        <f t="shared" si="0"/>
        <v>9.600762697036755</v>
      </c>
      <c r="C19" s="11">
        <f t="shared" si="0"/>
        <v>9.5217323187907912</v>
      </c>
      <c r="D19" s="11">
        <f t="shared" si="0"/>
        <v>9.443352493098077</v>
      </c>
      <c r="E19" s="11">
        <f t="shared" si="0"/>
        <v>9.3656178648200701</v>
      </c>
      <c r="F19" s="11">
        <f t="shared" si="0"/>
        <v>9.2885231229000009</v>
      </c>
      <c r="G19" s="12">
        <f>92120.63/10000</f>
        <v>9.2120630000000006</v>
      </c>
      <c r="H19" s="13">
        <v>9.1329999999999991</v>
      </c>
      <c r="I19" s="14">
        <v>997</v>
      </c>
      <c r="J19" s="15">
        <v>5.4822968500000009</v>
      </c>
      <c r="K19" s="16">
        <v>3.6507031499999982</v>
      </c>
    </row>
    <row r="20" spans="1:11" x14ac:dyDescent="0.35">
      <c r="A20" s="10" t="s">
        <v>156</v>
      </c>
      <c r="B20" s="11">
        <f t="shared" ref="B20:E20" si="1">28701/10000</f>
        <v>2.8700999999999999</v>
      </c>
      <c r="C20" s="11">
        <f t="shared" si="1"/>
        <v>2.8700999999999999</v>
      </c>
      <c r="D20" s="11">
        <f t="shared" si="1"/>
        <v>2.8700999999999999</v>
      </c>
      <c r="E20" s="11">
        <f t="shared" si="1"/>
        <v>2.8700999999999999</v>
      </c>
      <c r="F20" s="11">
        <f>28701/10000</f>
        <v>2.8700999999999999</v>
      </c>
      <c r="G20" s="12">
        <f>28699/10000</f>
        <v>2.8698999999999999</v>
      </c>
      <c r="H20" s="13">
        <v>2.8690000000000002</v>
      </c>
      <c r="I20" s="14">
        <v>928</v>
      </c>
      <c r="J20" s="15">
        <v>1.2933000000000243E-2</v>
      </c>
      <c r="K20" s="16">
        <v>2.8560669999999999</v>
      </c>
    </row>
    <row r="21" spans="1:11" x14ac:dyDescent="0.35">
      <c r="A21" s="10" t="s">
        <v>159</v>
      </c>
      <c r="B21" s="11">
        <f t="shared" si="0"/>
        <v>0.32553887606757609</v>
      </c>
      <c r="C21" s="11">
        <f t="shared" si="0"/>
        <v>0.32285914516272546</v>
      </c>
      <c r="D21" s="11">
        <f t="shared" si="0"/>
        <v>0.32020147293734547</v>
      </c>
      <c r="E21" s="11">
        <f t="shared" si="0"/>
        <v>0.31756567781150996</v>
      </c>
      <c r="F21" s="11">
        <f t="shared" si="0"/>
        <v>0.31495157969999998</v>
      </c>
      <c r="G21" s="12">
        <f>3123.59/10000</f>
        <v>0.312359</v>
      </c>
      <c r="H21" s="13">
        <v>0.31</v>
      </c>
      <c r="I21" s="14">
        <v>838</v>
      </c>
      <c r="J21" s="15">
        <v>6.2591000000000235E-3</v>
      </c>
      <c r="K21" s="16">
        <v>0.30374089999999998</v>
      </c>
    </row>
  </sheetData>
  <mergeCells count="5">
    <mergeCell ref="A2:A3"/>
    <mergeCell ref="B2:G2"/>
    <mergeCell ref="I2:I3"/>
    <mergeCell ref="J2:J3"/>
    <mergeCell ref="K2:K3"/>
  </mergeCells>
  <pageMargins left="0.7" right="0.7" top="0.75" bottom="0.75" header="0.3" footer="0.3"/>
  <ignoredErrors>
    <ignoredError sqref="F11 B11:E11 B13:F13 B20:F2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Vegetasi Mangrove</vt:lpstr>
      <vt:lpstr>Data Pantai</vt:lpstr>
      <vt:lpstr>Data Luasan Mangrove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 S U S</cp:lastModifiedBy>
  <dcterms:created xsi:type="dcterms:W3CDTF">2024-05-29T13:16:41Z</dcterms:created>
  <dcterms:modified xsi:type="dcterms:W3CDTF">2024-06-19T10:48:27Z</dcterms:modified>
</cp:coreProperties>
</file>