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Farris' Files\School\Side Projects\Electric Scooter\custom-escooter\Scope &amp; Calculations\"/>
    </mc:Choice>
  </mc:AlternateContent>
  <xr:revisionPtr revIDLastSave="0" documentId="13_ncr:1_{01B7B08A-F06A-4370-98AC-D7ED11086F4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QJQ160E-T1_GE3" sheetId="5" r:id="rId1"/>
    <sheet name="CSD18540Q5B" sheetId="4" r:id="rId2"/>
    <sheet name="NTMTS001N06CTXG" sheetId="1" r:id="rId3"/>
    <sheet name="NVMFS5C628NWFT1G " sheetId="3" r:id="rId4"/>
    <sheet name="NVMFS5C628NWFT1G (2)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H4" i="5"/>
  <c r="H3" i="5"/>
  <c r="H2" i="5"/>
  <c r="H5" i="4"/>
  <c r="H4" i="4"/>
  <c r="H3" i="4"/>
  <c r="H2" i="4"/>
  <c r="H5" i="3"/>
  <c r="H4" i="3"/>
  <c r="H3" i="3"/>
  <c r="H2" i="3"/>
  <c r="H5" i="2"/>
  <c r="H4" i="2"/>
  <c r="H3" i="2"/>
  <c r="H2" i="2"/>
  <c r="H2" i="1"/>
  <c r="H5" i="1"/>
  <c r="H4" i="1"/>
  <c r="H3" i="1"/>
  <c r="H8" i="5" l="1"/>
  <c r="H8" i="4"/>
  <c r="H8" i="3"/>
  <c r="H8" i="2"/>
  <c r="H8" i="1"/>
</calcChain>
</file>

<file path=xl/sharedStrings.xml><?xml version="1.0" encoding="utf-8"?>
<sst xmlns="http://schemas.openxmlformats.org/spreadsheetml/2006/main" count="106" uniqueCount="22">
  <si>
    <t>Datasheet Parameters</t>
  </si>
  <si>
    <t>Design Parameters</t>
  </si>
  <si>
    <t>Rg (Ω)</t>
  </si>
  <si>
    <t>Qd (nC)</t>
  </si>
  <si>
    <t>Vgp (V)</t>
  </si>
  <si>
    <t>Vds (V)</t>
  </si>
  <si>
    <t>Id (A)</t>
  </si>
  <si>
    <t>fsw (kHz)</t>
  </si>
  <si>
    <t>Vth (V)</t>
  </si>
  <si>
    <t>Switching Losses</t>
  </si>
  <si>
    <t>td(on) (ns)</t>
  </si>
  <si>
    <t>tr (ns)</t>
  </si>
  <si>
    <t>td(off) (ns)</t>
  </si>
  <si>
    <t>tf (ns)</t>
  </si>
  <si>
    <t>Vgs (V)</t>
  </si>
  <si>
    <t>Vds(pk) (V)</t>
  </si>
  <si>
    <t>Ciss @Vds (pF)</t>
  </si>
  <si>
    <t>Ciss @0V (pF)</t>
  </si>
  <si>
    <t>Losses (W)</t>
  </si>
  <si>
    <t>RGoff (Ω)</t>
  </si>
  <si>
    <t>RGon (Ω)</t>
  </si>
  <si>
    <t>Capacitance/charge doubled due to 2 parallel FETs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</si>
</sst>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D3B7-6CDA-4BB4-98DB-B249A0215CBF}">
  <dimension ref="A1:H11"/>
  <sheetViews>
    <sheetView workbookViewId="0">
      <selection activeCell="A6" sqref="A6"/>
    </sheetView>
  </sheetViews>
  <sheetFormatPr defaultRowHeight="15" x14ac:dyDescent="0.25"/>
  <cols>
    <col min="1" max="1" width="20.85546875" bestFit="1" customWidth="1"/>
    <col min="4" max="4" width="17.7109375" customWidth="1"/>
    <col min="7" max="7" width="10.7109375" bestFit="1" customWidth="1"/>
    <col min="8" max="8" width="14.85546875" customWidth="1"/>
  </cols>
  <sheetData>
    <row r="1" spans="1:8" x14ac:dyDescent="0.25">
      <c r="A1" s="2" t="s">
        <v>0</v>
      </c>
      <c r="B1" s="2"/>
      <c r="D1" s="2" t="s">
        <v>1</v>
      </c>
      <c r="E1" s="2"/>
      <c r="G1" s="2" t="s">
        <v>9</v>
      </c>
      <c r="H1" s="2"/>
    </row>
    <row r="2" spans="1:8" x14ac:dyDescent="0.25">
      <c r="A2" t="s">
        <v>2</v>
      </c>
      <c r="B2">
        <v>1.4</v>
      </c>
      <c r="D2" t="s">
        <v>5</v>
      </c>
      <c r="E2">
        <v>43.2</v>
      </c>
      <c r="G2" t="s">
        <v>10</v>
      </c>
      <c r="H2">
        <f>(B2+E5)*B4*10^-12*LN(1/(1-B6/E7))*10^9 + (B2+E5)*B4*10^-12*LN((E7-B6)/(E7-B7))*10^9</f>
        <v>25.718598592326639</v>
      </c>
    </row>
    <row r="3" spans="1:8" x14ac:dyDescent="0.25">
      <c r="A3" t="s">
        <v>3</v>
      </c>
      <c r="B3">
        <v>42</v>
      </c>
      <c r="D3" t="s">
        <v>6</v>
      </c>
      <c r="E3">
        <v>36</v>
      </c>
      <c r="G3" t="s">
        <v>11</v>
      </c>
      <c r="H3">
        <f>(B2+E5)*B3*10^-9*E2/E8/(E7-B7)*10^9</f>
        <v>26.88</v>
      </c>
    </row>
    <row r="4" spans="1:8" x14ac:dyDescent="0.25">
      <c r="A4" t="s">
        <v>16</v>
      </c>
      <c r="B4">
        <v>11400</v>
      </c>
      <c r="D4" t="s">
        <v>7</v>
      </c>
      <c r="E4">
        <v>200</v>
      </c>
      <c r="G4" t="s">
        <v>12</v>
      </c>
      <c r="H4">
        <f>(B2+E6)*B5*10^-12*LN(E7/B7)*10^9</f>
        <v>32.955862901193996</v>
      </c>
    </row>
    <row r="5" spans="1:8" x14ac:dyDescent="0.25">
      <c r="A5" t="s">
        <v>17</v>
      </c>
      <c r="B5">
        <v>14000</v>
      </c>
      <c r="D5" t="s">
        <v>20</v>
      </c>
      <c r="E5">
        <v>3.4</v>
      </c>
      <c r="G5" t="s">
        <v>13</v>
      </c>
      <c r="H5">
        <f>(B2+E6)*B3*10^-9*E2/E8/B7*10^9</f>
        <v>22.400000000000002</v>
      </c>
    </row>
    <row r="6" spans="1:8" x14ac:dyDescent="0.25">
      <c r="A6" t="s">
        <v>8</v>
      </c>
      <c r="B6">
        <v>3</v>
      </c>
      <c r="D6" t="s">
        <v>19</v>
      </c>
      <c r="E6">
        <v>1</v>
      </c>
    </row>
    <row r="7" spans="1:8" x14ac:dyDescent="0.25">
      <c r="A7" t="s">
        <v>4</v>
      </c>
      <c r="B7">
        <v>4.5</v>
      </c>
      <c r="D7" t="s">
        <v>14</v>
      </c>
      <c r="E7">
        <v>12</v>
      </c>
    </row>
    <row r="8" spans="1:8" x14ac:dyDescent="0.25">
      <c r="D8" t="s">
        <v>15</v>
      </c>
      <c r="E8">
        <v>43.2</v>
      </c>
      <c r="G8" s="1" t="s">
        <v>18</v>
      </c>
      <c r="H8" s="1">
        <f>SUM(H2:H5)*10^-9*0.5*E2*E3*E4*10^3</f>
        <v>16.789077851472332</v>
      </c>
    </row>
    <row r="10" spans="1:8" x14ac:dyDescent="0.25">
      <c r="A10" s="1"/>
    </row>
    <row r="11" spans="1:8" x14ac:dyDescent="0.25">
      <c r="A11" s="1"/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ED18-D1AD-4826-B7A9-FE34018C60F3}">
  <dimension ref="A1:H11"/>
  <sheetViews>
    <sheetView tabSelected="1" workbookViewId="0">
      <selection activeCell="B7" sqref="B7"/>
    </sheetView>
  </sheetViews>
  <sheetFormatPr defaultRowHeight="15" x14ac:dyDescent="0.25"/>
  <cols>
    <col min="1" max="1" width="20.85546875" bestFit="1" customWidth="1"/>
    <col min="4" max="4" width="17.7109375" customWidth="1"/>
    <col min="7" max="7" width="10.7109375" bestFit="1" customWidth="1"/>
    <col min="8" max="8" width="14.85546875" customWidth="1"/>
  </cols>
  <sheetData>
    <row r="1" spans="1:8" x14ac:dyDescent="0.25">
      <c r="A1" s="2" t="s">
        <v>0</v>
      </c>
      <c r="B1" s="2"/>
      <c r="D1" s="2" t="s">
        <v>1</v>
      </c>
      <c r="E1" s="2"/>
      <c r="G1" s="2" t="s">
        <v>9</v>
      </c>
      <c r="H1" s="2"/>
    </row>
    <row r="2" spans="1:8" x14ac:dyDescent="0.25">
      <c r="A2" t="s">
        <v>2</v>
      </c>
      <c r="B2">
        <v>0.8</v>
      </c>
      <c r="D2" t="s">
        <v>5</v>
      </c>
      <c r="E2">
        <v>43.2</v>
      </c>
      <c r="G2" t="s">
        <v>10</v>
      </c>
      <c r="H2">
        <f>(B2+E5)*B4*10^-12*LN(1/(1-B6/E7))*10^9 + (B2+E5)*B4*10^-12*LN((E7-B6)/(E7-B7))*10^9</f>
        <v>6.3168487770626855</v>
      </c>
    </row>
    <row r="3" spans="1:8" x14ac:dyDescent="0.25">
      <c r="A3" t="s">
        <v>3</v>
      </c>
      <c r="B3">
        <v>6.7</v>
      </c>
      <c r="D3" t="s">
        <v>6</v>
      </c>
      <c r="E3">
        <v>36</v>
      </c>
      <c r="G3" t="s">
        <v>11</v>
      </c>
      <c r="H3">
        <f>(B2+E5)*B3*10^-9*E2/E8/(E7-B7)*10^9</f>
        <v>3.7520000000000002</v>
      </c>
    </row>
    <row r="4" spans="1:8" x14ac:dyDescent="0.25">
      <c r="A4" t="s">
        <v>16</v>
      </c>
      <c r="B4">
        <v>3200</v>
      </c>
      <c r="D4" t="s">
        <v>7</v>
      </c>
      <c r="E4">
        <v>200</v>
      </c>
      <c r="G4" t="s">
        <v>12</v>
      </c>
      <c r="H4">
        <f>(B2+E6)*B5*10^-12*LN(E7/B7)*10^9</f>
        <v>6.1792242939738751</v>
      </c>
    </row>
    <row r="5" spans="1:8" x14ac:dyDescent="0.25">
      <c r="A5" t="s">
        <v>17</v>
      </c>
      <c r="B5">
        <v>3500</v>
      </c>
      <c r="D5" t="s">
        <v>20</v>
      </c>
      <c r="E5">
        <v>3.4</v>
      </c>
      <c r="G5" t="s">
        <v>13</v>
      </c>
      <c r="H5">
        <f>(B2+E6)*B3*10^-9*E2/E8/B7*10^9</f>
        <v>2.6799999999999997</v>
      </c>
    </row>
    <row r="6" spans="1:8" x14ac:dyDescent="0.25">
      <c r="A6" t="s">
        <v>8</v>
      </c>
      <c r="B6">
        <v>1.9</v>
      </c>
      <c r="D6" t="s">
        <v>19</v>
      </c>
      <c r="E6">
        <v>1</v>
      </c>
    </row>
    <row r="7" spans="1:8" x14ac:dyDescent="0.25">
      <c r="A7" t="s">
        <v>4</v>
      </c>
      <c r="B7">
        <v>4.5</v>
      </c>
      <c r="D7" t="s">
        <v>14</v>
      </c>
      <c r="E7">
        <v>12</v>
      </c>
    </row>
    <row r="8" spans="1:8" x14ac:dyDescent="0.25">
      <c r="D8" t="s">
        <v>15</v>
      </c>
      <c r="E8">
        <v>43.2</v>
      </c>
      <c r="G8" s="1" t="s">
        <v>18</v>
      </c>
      <c r="H8" s="1">
        <f>SUM(H2:H5)*10^-9*0.5*E2*E3*E4*10^3</f>
        <v>2.9436939240076065</v>
      </c>
    </row>
    <row r="10" spans="1:8" x14ac:dyDescent="0.25">
      <c r="A10" s="1"/>
    </row>
    <row r="11" spans="1:8" x14ac:dyDescent="0.25">
      <c r="A11" s="1"/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E7" sqref="E7"/>
    </sheetView>
  </sheetViews>
  <sheetFormatPr defaultRowHeight="15" x14ac:dyDescent="0.25"/>
  <cols>
    <col min="1" max="1" width="20.85546875" bestFit="1" customWidth="1"/>
    <col min="4" max="4" width="17.7109375" customWidth="1"/>
    <col min="7" max="7" width="10.7109375" bestFit="1" customWidth="1"/>
    <col min="8" max="8" width="14.85546875" customWidth="1"/>
  </cols>
  <sheetData>
    <row r="1" spans="1:8" x14ac:dyDescent="0.25">
      <c r="A1" s="2" t="s">
        <v>0</v>
      </c>
      <c r="B1" s="2"/>
      <c r="D1" s="2" t="s">
        <v>1</v>
      </c>
      <c r="E1" s="2"/>
      <c r="G1" s="2" t="s">
        <v>9</v>
      </c>
      <c r="H1" s="2"/>
    </row>
    <row r="2" spans="1:8" x14ac:dyDescent="0.25">
      <c r="A2" t="s">
        <v>2</v>
      </c>
      <c r="B2">
        <v>1.5</v>
      </c>
      <c r="D2" t="s">
        <v>5</v>
      </c>
      <c r="E2">
        <v>36</v>
      </c>
      <c r="G2" t="s">
        <v>10</v>
      </c>
      <c r="H2">
        <f>(B2+E5)*B4*10^-12*LN(1/(1-B6/E7))*10^9 + (B2+E5)*B4*10^-12*LN((E7-B6)/(E7-B7))*10^9</f>
        <v>21.973166567159236</v>
      </c>
    </row>
    <row r="3" spans="1:8" x14ac:dyDescent="0.25">
      <c r="A3" t="s">
        <v>3</v>
      </c>
      <c r="B3">
        <v>16.3</v>
      </c>
      <c r="D3" t="s">
        <v>6</v>
      </c>
      <c r="E3">
        <v>36</v>
      </c>
      <c r="G3" t="s">
        <v>11</v>
      </c>
      <c r="H3">
        <f>(B2+E5)*B3*10^-9*E2/E8/(E7-B7)*10^9</f>
        <v>12.000500834724541</v>
      </c>
    </row>
    <row r="4" spans="1:8" x14ac:dyDescent="0.25">
      <c r="A4" t="s">
        <v>16</v>
      </c>
      <c r="B4">
        <v>8750</v>
      </c>
      <c r="D4" t="s">
        <v>7</v>
      </c>
      <c r="E4">
        <v>200</v>
      </c>
      <c r="G4" t="s">
        <v>12</v>
      </c>
      <c r="H4">
        <f>(B2+E6)*B5*10^-12*LN(E7/B7)*10^9</f>
        <v>22.844846291889194</v>
      </c>
    </row>
    <row r="5" spans="1:8" x14ac:dyDescent="0.25">
      <c r="A5" t="s">
        <v>17</v>
      </c>
      <c r="B5">
        <v>10000</v>
      </c>
      <c r="D5" t="s">
        <v>20</v>
      </c>
      <c r="E5">
        <v>3.4</v>
      </c>
      <c r="G5" t="s">
        <v>13</v>
      </c>
      <c r="H5">
        <f>(B2+E6)*B3*10^-9*E2/E8/B7*10^9</f>
        <v>9.1458852867830434</v>
      </c>
    </row>
    <row r="6" spans="1:8" x14ac:dyDescent="0.25">
      <c r="A6" t="s">
        <v>8</v>
      </c>
      <c r="B6">
        <v>3</v>
      </c>
      <c r="D6" t="s">
        <v>19</v>
      </c>
      <c r="E6">
        <v>1</v>
      </c>
    </row>
    <row r="7" spans="1:8" x14ac:dyDescent="0.25">
      <c r="A7" t="s">
        <v>4</v>
      </c>
      <c r="B7">
        <v>4.01</v>
      </c>
      <c r="D7" t="s">
        <v>14</v>
      </c>
      <c r="E7">
        <v>10</v>
      </c>
    </row>
    <row r="8" spans="1:8" x14ac:dyDescent="0.25">
      <c r="D8" t="s">
        <v>15</v>
      </c>
      <c r="E8">
        <v>40</v>
      </c>
      <c r="G8" s="1" t="s">
        <v>18</v>
      </c>
      <c r="H8" s="1">
        <f>SUM(H2:H5)*10^-9*0.5*E2*E3*E4*10^3</f>
        <v>8.548986107880058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AFA95-BF28-447F-A146-DCF296D31718}">
  <dimension ref="A1:H11"/>
  <sheetViews>
    <sheetView workbookViewId="0">
      <selection activeCell="F26" sqref="F26"/>
    </sheetView>
  </sheetViews>
  <sheetFormatPr defaultRowHeight="15" x14ac:dyDescent="0.25"/>
  <cols>
    <col min="1" max="1" width="20.85546875" bestFit="1" customWidth="1"/>
    <col min="4" max="4" width="17.7109375" customWidth="1"/>
    <col min="7" max="7" width="10.7109375" bestFit="1" customWidth="1"/>
    <col min="8" max="8" width="14.85546875" customWidth="1"/>
  </cols>
  <sheetData>
    <row r="1" spans="1:8" x14ac:dyDescent="0.25">
      <c r="A1" s="2" t="s">
        <v>0</v>
      </c>
      <c r="B1" s="2"/>
      <c r="D1" s="2" t="s">
        <v>1</v>
      </c>
      <c r="E1" s="2"/>
      <c r="G1" s="2" t="s">
        <v>9</v>
      </c>
      <c r="H1" s="2"/>
    </row>
    <row r="2" spans="1:8" x14ac:dyDescent="0.25">
      <c r="A2" t="s">
        <v>2</v>
      </c>
      <c r="B2">
        <v>1</v>
      </c>
      <c r="D2" t="s">
        <v>5</v>
      </c>
      <c r="E2">
        <v>43.2</v>
      </c>
      <c r="G2" t="s">
        <v>10</v>
      </c>
      <c r="H2">
        <f>(B2+E5)*B4*10^-12*LN(1/(1-B6/E7))*10^9 + (B2+E5)*B4*10^-12*LN((E7-B6)/(E7-B7))*10^9</f>
        <v>7.5672370808299156</v>
      </c>
    </row>
    <row r="3" spans="1:8" x14ac:dyDescent="0.25">
      <c r="A3" t="s">
        <v>3</v>
      </c>
      <c r="B3">
        <v>3.8</v>
      </c>
      <c r="D3" t="s">
        <v>6</v>
      </c>
      <c r="E3">
        <v>36</v>
      </c>
      <c r="G3" t="s">
        <v>11</v>
      </c>
      <c r="H3">
        <f>(B2+E5)*B3*10^-9*E2/E8/(E7-B7)*10^9</f>
        <v>3.2153846153846155</v>
      </c>
    </row>
    <row r="4" spans="1:8" x14ac:dyDescent="0.25">
      <c r="A4" t="s">
        <v>16</v>
      </c>
      <c r="B4">
        <v>2630</v>
      </c>
      <c r="D4" t="s">
        <v>7</v>
      </c>
      <c r="E4">
        <v>200</v>
      </c>
      <c r="G4" t="s">
        <v>12</v>
      </c>
      <c r="H4">
        <f>(B2+E6)*B5*10^-12*LN(E7/B7)*10^9</f>
        <v>4.403815050481203</v>
      </c>
    </row>
    <row r="5" spans="1:8" x14ac:dyDescent="0.25">
      <c r="A5" t="s">
        <v>17</v>
      </c>
      <c r="B5">
        <v>3000</v>
      </c>
      <c r="D5" t="s">
        <v>20</v>
      </c>
      <c r="E5">
        <v>3.4</v>
      </c>
      <c r="G5" t="s">
        <v>13</v>
      </c>
      <c r="H5">
        <f>(B2+E6)*B3*10^-9*E2/E8/B7*10^9</f>
        <v>1.5833333333333335</v>
      </c>
    </row>
    <row r="6" spans="1:8" x14ac:dyDescent="0.25">
      <c r="A6" t="s">
        <v>8</v>
      </c>
      <c r="B6">
        <v>3</v>
      </c>
      <c r="D6" t="s">
        <v>19</v>
      </c>
      <c r="E6">
        <v>1</v>
      </c>
    </row>
    <row r="7" spans="1:8" x14ac:dyDescent="0.25">
      <c r="A7" t="s">
        <v>4</v>
      </c>
      <c r="B7">
        <v>4.8</v>
      </c>
      <c r="D7" t="s">
        <v>14</v>
      </c>
      <c r="E7">
        <v>10</v>
      </c>
    </row>
    <row r="8" spans="1:8" x14ac:dyDescent="0.25">
      <c r="D8" t="s">
        <v>15</v>
      </c>
      <c r="E8">
        <v>43.2</v>
      </c>
      <c r="G8" s="1" t="s">
        <v>18</v>
      </c>
      <c r="H8" s="1">
        <f>SUM(H2:H5)*10^-9*0.5*E2*E3*E4*10^3</f>
        <v>2.6080346428461203</v>
      </c>
    </row>
    <row r="10" spans="1:8" x14ac:dyDescent="0.25">
      <c r="A10" s="1"/>
    </row>
    <row r="11" spans="1:8" x14ac:dyDescent="0.25">
      <c r="A11" s="1"/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B407-03D2-43A6-B0FB-4D90FFED92FB}">
  <dimension ref="A1:H11"/>
  <sheetViews>
    <sheetView workbookViewId="0">
      <selection activeCell="E4" sqref="E4"/>
    </sheetView>
  </sheetViews>
  <sheetFormatPr defaultRowHeight="15" x14ac:dyDescent="0.25"/>
  <cols>
    <col min="1" max="1" width="20.85546875" bestFit="1" customWidth="1"/>
    <col min="4" max="4" width="17.7109375" customWidth="1"/>
    <col min="7" max="7" width="10.7109375" bestFit="1" customWidth="1"/>
    <col min="8" max="8" width="14.85546875" customWidth="1"/>
  </cols>
  <sheetData>
    <row r="1" spans="1:8" x14ac:dyDescent="0.25">
      <c r="A1" s="2" t="s">
        <v>0</v>
      </c>
      <c r="B1" s="2"/>
      <c r="D1" s="2" t="s">
        <v>1</v>
      </c>
      <c r="E1" s="2"/>
      <c r="G1" s="2" t="s">
        <v>9</v>
      </c>
      <c r="H1" s="2"/>
    </row>
    <row r="2" spans="1:8" x14ac:dyDescent="0.25">
      <c r="A2" t="s">
        <v>2</v>
      </c>
      <c r="B2">
        <v>1</v>
      </c>
      <c r="D2" t="s">
        <v>5</v>
      </c>
      <c r="E2">
        <v>43.2</v>
      </c>
      <c r="G2" t="s">
        <v>10</v>
      </c>
      <c r="H2">
        <f>(B2+E5)*B4*10^-12*LN(1/(1-B6/E7))*10^9 + (B2+E5)*B4*10^-12*LN((E7-B6)/(E7-B7))*10^9</f>
        <v>15.134474161659831</v>
      </c>
    </row>
    <row r="3" spans="1:8" x14ac:dyDescent="0.25">
      <c r="A3" t="s">
        <v>3</v>
      </c>
      <c r="B3">
        <v>7.6</v>
      </c>
      <c r="D3" t="s">
        <v>6</v>
      </c>
      <c r="E3">
        <v>18</v>
      </c>
      <c r="G3" t="s">
        <v>11</v>
      </c>
      <c r="H3">
        <f>(B2+E5)*B3*10^-9*E2/E8/(E7-B7)*10^9</f>
        <v>6.430769230769231</v>
      </c>
    </row>
    <row r="4" spans="1:8" x14ac:dyDescent="0.25">
      <c r="A4" t="s">
        <v>16</v>
      </c>
      <c r="B4">
        <v>5260</v>
      </c>
      <c r="D4" t="s">
        <v>7</v>
      </c>
      <c r="E4">
        <v>200</v>
      </c>
      <c r="G4" t="s">
        <v>12</v>
      </c>
      <c r="H4">
        <f>(B2+E6)*B5*10^-12*LN(E7/B7)*10^9</f>
        <v>8.8076301009624061</v>
      </c>
    </row>
    <row r="5" spans="1:8" x14ac:dyDescent="0.25">
      <c r="A5" t="s">
        <v>17</v>
      </c>
      <c r="B5">
        <v>6000</v>
      </c>
      <c r="D5" t="s">
        <v>20</v>
      </c>
      <c r="E5">
        <v>3.4</v>
      </c>
      <c r="G5" t="s">
        <v>13</v>
      </c>
      <c r="H5">
        <f>(B2+E6)*B3*10^-9*E2/E8/B7*10^9</f>
        <v>3.166666666666667</v>
      </c>
    </row>
    <row r="6" spans="1:8" x14ac:dyDescent="0.25">
      <c r="A6" t="s">
        <v>8</v>
      </c>
      <c r="B6">
        <v>3</v>
      </c>
      <c r="D6" t="s">
        <v>19</v>
      </c>
      <c r="E6">
        <v>1</v>
      </c>
    </row>
    <row r="7" spans="1:8" x14ac:dyDescent="0.25">
      <c r="A7" t="s">
        <v>4</v>
      </c>
      <c r="B7">
        <v>4.8</v>
      </c>
      <c r="D7" t="s">
        <v>14</v>
      </c>
      <c r="E7">
        <v>10</v>
      </c>
    </row>
    <row r="8" spans="1:8" x14ac:dyDescent="0.25">
      <c r="D8" t="s">
        <v>15</v>
      </c>
      <c r="E8">
        <v>43.2</v>
      </c>
      <c r="G8" s="1" t="s">
        <v>18</v>
      </c>
      <c r="H8" s="1">
        <f>SUM(H2:H5)*10^-9*0.5*E2*E3*E4*10^3</f>
        <v>2.6080346428461203</v>
      </c>
    </row>
    <row r="10" spans="1:8" x14ac:dyDescent="0.25">
      <c r="A10" s="1" t="s">
        <v>21</v>
      </c>
    </row>
    <row r="11" spans="1:8" x14ac:dyDescent="0.25">
      <c r="A11" s="1"/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SQJQ160E-T1_GE3</vt:lpstr>
      <vt:lpstr>CSD18540Q5B</vt:lpstr>
      <vt:lpstr>NTMTS001N06CTXG</vt:lpstr>
      <vt:lpstr>NVMFS5C628NWFT1G </vt:lpstr>
      <vt:lpstr>NVMFS5C628NWFT1G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Farris Matar</dc:creator>
  <cp:lastModifiedBy>Farris Matar</cp:lastModifiedBy>
  <dcterms:created xsi:type="dcterms:W3CDTF">2015-06-05T18:17:20Z</dcterms:created>
  <dcterms:modified xsi:type="dcterms:W3CDTF">2024-12-25T21:33:48Z</dcterms:modified>
</cp:coreProperties>
</file>