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38400" windowHeight="16905" activeTab="1" xr2:uid="{00000000-000D-0000-FFFF-FFFF00000000}"/>
  </bookViews>
  <sheets>
    <sheet name="Linear" sheetId="1" r:id="rId1"/>
    <sheet name="Linear_Summary" sheetId="6" r:id="rId2"/>
    <sheet name="Non-Linear_Retry" sheetId="3" r:id="rId3"/>
    <sheet name="Non-Linear_Flange" sheetId="5" r:id="rId4"/>
    <sheet name="Non-Linear_Failed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6" l="1"/>
  <c r="O33" i="6"/>
  <c r="K33" i="6"/>
  <c r="G33" i="6"/>
  <c r="E64" i="6" l="1"/>
  <c r="G64" i="6"/>
  <c r="I64" i="6"/>
  <c r="I56" i="6"/>
  <c r="G56" i="6"/>
  <c r="E56" i="6"/>
  <c r="E48" i="6"/>
  <c r="G48" i="6"/>
  <c r="I48" i="6"/>
  <c r="I40" i="6"/>
  <c r="G40" i="6"/>
  <c r="E40" i="6"/>
  <c r="I66" i="6"/>
  <c r="I67" i="6"/>
  <c r="I68" i="6"/>
  <c r="I69" i="6"/>
  <c r="I70" i="6"/>
  <c r="I71" i="6"/>
  <c r="G66" i="6"/>
  <c r="G67" i="6"/>
  <c r="G68" i="6"/>
  <c r="G69" i="6"/>
  <c r="G70" i="6"/>
  <c r="G71" i="6"/>
  <c r="E66" i="6"/>
  <c r="E67" i="6"/>
  <c r="E68" i="6"/>
  <c r="E69" i="6"/>
  <c r="E70" i="6"/>
  <c r="E71" i="6"/>
  <c r="I65" i="6"/>
  <c r="G65" i="6"/>
  <c r="E65" i="6"/>
  <c r="I58" i="6"/>
  <c r="I59" i="6"/>
  <c r="I60" i="6"/>
  <c r="I61" i="6"/>
  <c r="I62" i="6"/>
  <c r="I63" i="6"/>
  <c r="G58" i="6"/>
  <c r="G59" i="6"/>
  <c r="G60" i="6"/>
  <c r="G61" i="6"/>
  <c r="G62" i="6"/>
  <c r="G63" i="6"/>
  <c r="E58" i="6"/>
  <c r="E59" i="6"/>
  <c r="E60" i="6"/>
  <c r="E61" i="6"/>
  <c r="E62" i="6"/>
  <c r="E63" i="6"/>
  <c r="G57" i="6"/>
  <c r="I57" i="6"/>
  <c r="E57" i="6"/>
  <c r="I50" i="6"/>
  <c r="I51" i="6"/>
  <c r="I52" i="6"/>
  <c r="I53" i="6"/>
  <c r="I54" i="6"/>
  <c r="I55" i="6"/>
  <c r="G50" i="6"/>
  <c r="G51" i="6"/>
  <c r="G52" i="6"/>
  <c r="G53" i="6"/>
  <c r="G54" i="6"/>
  <c r="G55" i="6"/>
  <c r="I49" i="6"/>
  <c r="G49" i="6"/>
  <c r="E50" i="6"/>
  <c r="E51" i="6"/>
  <c r="E52" i="6"/>
  <c r="E53" i="6"/>
  <c r="E54" i="6"/>
  <c r="E55" i="6"/>
  <c r="E49" i="6"/>
  <c r="I42" i="6"/>
  <c r="I43" i="6"/>
  <c r="I44" i="6"/>
  <c r="I45" i="6"/>
  <c r="I46" i="6"/>
  <c r="I47" i="6"/>
  <c r="I41" i="6"/>
  <c r="G42" i="6"/>
  <c r="G43" i="6"/>
  <c r="G44" i="6"/>
  <c r="G45" i="6"/>
  <c r="G46" i="6"/>
  <c r="G47" i="6"/>
  <c r="G41" i="6"/>
  <c r="E42" i="6"/>
  <c r="E43" i="6"/>
  <c r="E44" i="6"/>
  <c r="E45" i="6"/>
  <c r="E46" i="6"/>
  <c r="E47" i="6"/>
  <c r="E41" i="6"/>
  <c r="Q76" i="1" l="1"/>
  <c r="Q77" i="1"/>
  <c r="Q78" i="1"/>
  <c r="Q79" i="1"/>
  <c r="Q80" i="1"/>
  <c r="Q81" i="1"/>
  <c r="T76" i="1"/>
  <c r="T77" i="1"/>
  <c r="T78" i="1"/>
  <c r="T79" i="1"/>
  <c r="T80" i="1"/>
  <c r="T81" i="1"/>
  <c r="T75" i="1"/>
  <c r="Q75" i="1"/>
  <c r="N76" i="1"/>
  <c r="N77" i="1"/>
  <c r="N78" i="1"/>
  <c r="N79" i="1"/>
  <c r="N80" i="1"/>
  <c r="N81" i="1"/>
  <c r="N75" i="1"/>
  <c r="S76" i="1"/>
  <c r="S77" i="1"/>
  <c r="S78" i="1"/>
  <c r="S79" i="1"/>
  <c r="S80" i="1"/>
  <c r="S81" i="1"/>
  <c r="S75" i="1"/>
  <c r="P76" i="1"/>
  <c r="P77" i="1"/>
  <c r="P78" i="1"/>
  <c r="P79" i="1"/>
  <c r="P80" i="1"/>
  <c r="P81" i="1"/>
  <c r="P75" i="1"/>
  <c r="M76" i="1"/>
  <c r="M77" i="1"/>
  <c r="M78" i="1"/>
  <c r="M79" i="1"/>
  <c r="M80" i="1"/>
  <c r="M81" i="1"/>
  <c r="M75" i="1"/>
  <c r="R76" i="1"/>
  <c r="R77" i="1"/>
  <c r="R78" i="1"/>
  <c r="R79" i="1"/>
  <c r="R80" i="1"/>
  <c r="R81" i="1"/>
  <c r="R75" i="1"/>
  <c r="O76" i="1"/>
  <c r="O77" i="1"/>
  <c r="O78" i="1"/>
  <c r="O79" i="1"/>
  <c r="O80" i="1"/>
  <c r="O81" i="1"/>
  <c r="O75" i="1"/>
  <c r="L75" i="1"/>
  <c r="Q58" i="1"/>
  <c r="Q59" i="1"/>
  <c r="Q60" i="1"/>
  <c r="Q61" i="1"/>
  <c r="Q62" i="1"/>
  <c r="Q63" i="1"/>
  <c r="T58" i="1"/>
  <c r="T59" i="1"/>
  <c r="T60" i="1"/>
  <c r="T61" i="1"/>
  <c r="T62" i="1"/>
  <c r="T63" i="1"/>
  <c r="T57" i="1"/>
  <c r="Q57" i="1"/>
  <c r="N58" i="1"/>
  <c r="N59" i="1"/>
  <c r="N60" i="1"/>
  <c r="N61" i="1"/>
  <c r="N62" i="1"/>
  <c r="N63" i="1"/>
  <c r="N57" i="1"/>
  <c r="S63" i="1"/>
  <c r="S57" i="1"/>
  <c r="P58" i="1"/>
  <c r="P57" i="1"/>
  <c r="R58" i="1"/>
  <c r="S58" i="1" s="1"/>
  <c r="R59" i="1"/>
  <c r="S59" i="1" s="1"/>
  <c r="R60" i="1"/>
  <c r="S60" i="1" s="1"/>
  <c r="R61" i="1"/>
  <c r="S61" i="1" s="1"/>
  <c r="R62" i="1"/>
  <c r="S62" i="1" s="1"/>
  <c r="R63" i="1"/>
  <c r="R57" i="1"/>
  <c r="O58" i="1"/>
  <c r="O59" i="1"/>
  <c r="P59" i="1" s="1"/>
  <c r="O60" i="1"/>
  <c r="P60" i="1" s="1"/>
  <c r="O61" i="1"/>
  <c r="P61" i="1" s="1"/>
  <c r="O62" i="1"/>
  <c r="P62" i="1" s="1"/>
  <c r="O63" i="1"/>
  <c r="P63" i="1" s="1"/>
  <c r="O57" i="1"/>
  <c r="L57" i="1"/>
  <c r="M57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T39" i="1"/>
  <c r="S39" i="1"/>
  <c r="Q40" i="1"/>
  <c r="Q41" i="1"/>
  <c r="Q42" i="1"/>
  <c r="Q43" i="1"/>
  <c r="Q44" i="1"/>
  <c r="Q45" i="1"/>
  <c r="Q39" i="1"/>
  <c r="P40" i="1"/>
  <c r="P41" i="1"/>
  <c r="P42" i="1"/>
  <c r="P43" i="1"/>
  <c r="P44" i="1"/>
  <c r="P45" i="1"/>
  <c r="P39" i="1"/>
  <c r="N40" i="1"/>
  <c r="N41" i="1"/>
  <c r="N42" i="1"/>
  <c r="N43" i="1"/>
  <c r="N44" i="1"/>
  <c r="N45" i="1"/>
  <c r="N39" i="1"/>
  <c r="M40" i="1"/>
  <c r="M41" i="1"/>
  <c r="M42" i="1"/>
  <c r="M43" i="1"/>
  <c r="M44" i="1"/>
  <c r="M45" i="1"/>
  <c r="M39" i="1"/>
  <c r="T12" i="1"/>
  <c r="T13" i="1"/>
  <c r="T14" i="1"/>
  <c r="T15" i="1"/>
  <c r="T16" i="1"/>
  <c r="T17" i="1"/>
  <c r="T11" i="1"/>
  <c r="Q12" i="1"/>
  <c r="Q13" i="1"/>
  <c r="Q14" i="1"/>
  <c r="Q15" i="1"/>
  <c r="Q16" i="1"/>
  <c r="Q17" i="1"/>
  <c r="Q11" i="1"/>
  <c r="N12" i="1"/>
  <c r="N13" i="1"/>
  <c r="N14" i="1"/>
  <c r="N15" i="1"/>
  <c r="N16" i="1"/>
  <c r="N17" i="1"/>
  <c r="N11" i="1"/>
  <c r="S12" i="1"/>
  <c r="S13" i="1"/>
  <c r="S14" i="1"/>
  <c r="S15" i="1"/>
  <c r="S16" i="1"/>
  <c r="S17" i="1"/>
  <c r="S11" i="1"/>
  <c r="P12" i="1"/>
  <c r="P13" i="1"/>
  <c r="P14" i="1"/>
  <c r="P15" i="1"/>
  <c r="P16" i="1"/>
  <c r="P17" i="1"/>
  <c r="P11" i="1"/>
  <c r="M12" i="1"/>
  <c r="M13" i="1"/>
  <c r="M14" i="1"/>
  <c r="M15" i="1"/>
  <c r="M16" i="1"/>
  <c r="M17" i="1"/>
  <c r="M11" i="1"/>
  <c r="L12" i="1"/>
  <c r="L13" i="1"/>
  <c r="L14" i="1"/>
  <c r="L15" i="1"/>
  <c r="L16" i="1"/>
  <c r="L17" i="1"/>
  <c r="L11" i="1"/>
  <c r="R40" i="1"/>
  <c r="R41" i="1"/>
  <c r="R42" i="1"/>
  <c r="R43" i="1"/>
  <c r="R44" i="1"/>
  <c r="R45" i="1"/>
  <c r="R39" i="1"/>
  <c r="O40" i="1"/>
  <c r="O41" i="1"/>
  <c r="O42" i="1"/>
  <c r="O43" i="1"/>
  <c r="O44" i="1"/>
  <c r="O45" i="1"/>
  <c r="O39" i="1"/>
  <c r="L39" i="1"/>
  <c r="T22" i="1"/>
  <c r="T23" i="1"/>
  <c r="T24" i="1"/>
  <c r="T25" i="1"/>
  <c r="T26" i="1"/>
  <c r="T27" i="1"/>
  <c r="T21" i="1"/>
  <c r="Q22" i="1"/>
  <c r="Q23" i="1"/>
  <c r="Q24" i="1"/>
  <c r="Q25" i="1"/>
  <c r="Q26" i="1"/>
  <c r="Q27" i="1"/>
  <c r="Q21" i="1"/>
  <c r="N27" i="1"/>
  <c r="S22" i="1"/>
  <c r="S23" i="1"/>
  <c r="S24" i="1"/>
  <c r="S25" i="1"/>
  <c r="S26" i="1"/>
  <c r="S27" i="1"/>
  <c r="S21" i="1"/>
  <c r="P22" i="1"/>
  <c r="P23" i="1"/>
  <c r="P24" i="1"/>
  <c r="P25" i="1"/>
  <c r="P26" i="1"/>
  <c r="P27" i="1"/>
  <c r="P21" i="1"/>
  <c r="M27" i="1"/>
  <c r="R22" i="1"/>
  <c r="R23" i="1"/>
  <c r="R24" i="1"/>
  <c r="R25" i="1"/>
  <c r="R26" i="1"/>
  <c r="R27" i="1"/>
  <c r="O22" i="1"/>
  <c r="O23" i="1"/>
  <c r="O24" i="1"/>
  <c r="O25" i="1"/>
  <c r="O26" i="1"/>
  <c r="O27" i="1"/>
  <c r="R21" i="1"/>
  <c r="O21" i="1"/>
  <c r="R12" i="1"/>
  <c r="R13" i="1"/>
  <c r="R14" i="1"/>
  <c r="R15" i="1"/>
  <c r="R16" i="1"/>
  <c r="R17" i="1"/>
  <c r="R11" i="1"/>
  <c r="O12" i="1"/>
  <c r="O13" i="1"/>
  <c r="O14" i="1"/>
  <c r="O15" i="1"/>
  <c r="O16" i="1"/>
  <c r="O17" i="1"/>
  <c r="O11" i="1"/>
  <c r="X9" i="3" l="1"/>
  <c r="X10" i="3"/>
  <c r="X11" i="3"/>
  <c r="X12" i="3"/>
  <c r="X13" i="3"/>
  <c r="X14" i="3"/>
  <c r="X15" i="3"/>
  <c r="C28" i="5" l="1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X58" i="3" l="1"/>
  <c r="X59" i="3"/>
  <c r="X60" i="3"/>
  <c r="X61" i="3"/>
  <c r="X62" i="3"/>
  <c r="X63" i="3"/>
  <c r="X57" i="3"/>
  <c r="X26" i="3" l="1"/>
  <c r="X27" i="3"/>
  <c r="X28" i="3"/>
  <c r="X29" i="3"/>
  <c r="X30" i="3"/>
  <c r="X31" i="3"/>
  <c r="X25" i="3"/>
  <c r="AJ10" i="2" l="1"/>
  <c r="AJ11" i="2"/>
  <c r="AJ12" i="2"/>
  <c r="AJ13" i="2"/>
  <c r="AJ14" i="2"/>
  <c r="AJ15" i="2"/>
  <c r="AJ9" i="2"/>
  <c r="AJ58" i="2"/>
  <c r="AJ59" i="2"/>
  <c r="AJ60" i="2"/>
  <c r="AJ61" i="2"/>
  <c r="AJ62" i="2"/>
  <c r="AJ63" i="2"/>
  <c r="AJ57" i="2"/>
  <c r="AJ26" i="2"/>
  <c r="AJ27" i="2"/>
  <c r="AJ28" i="2"/>
  <c r="AJ29" i="2"/>
  <c r="AJ30" i="2"/>
  <c r="AJ31" i="2"/>
  <c r="AJ25" i="2"/>
  <c r="L76" i="1" l="1"/>
  <c r="L77" i="1"/>
  <c r="L78" i="1"/>
  <c r="L79" i="1"/>
  <c r="L80" i="1"/>
  <c r="L81" i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40" i="1"/>
  <c r="L41" i="1"/>
  <c r="L42" i="1"/>
  <c r="L43" i="1"/>
  <c r="L44" i="1"/>
  <c r="L45" i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</calcChain>
</file>

<file path=xl/sharedStrings.xml><?xml version="1.0" encoding="utf-8"?>
<sst xmlns="http://schemas.openxmlformats.org/spreadsheetml/2006/main" count="795" uniqueCount="115">
  <si>
    <t>상부 넓이</t>
    <phoneticPr fontId="3" type="noConversion"/>
  </si>
  <si>
    <t>플랜트 상부 중량</t>
    <phoneticPr fontId="3" type="noConversion"/>
  </si>
  <si>
    <t>제품 수명</t>
    <phoneticPr fontId="3" type="noConversion"/>
  </si>
  <si>
    <t>건조 기간</t>
    <phoneticPr fontId="3" type="noConversion"/>
  </si>
  <si>
    <t>Oil 생산량</t>
    <phoneticPr fontId="3" type="noConversion"/>
  </si>
  <si>
    <t>블록 개수</t>
    <phoneticPr fontId="3" type="noConversion"/>
  </si>
  <si>
    <t>공정 진행률</t>
    <phoneticPr fontId="3" type="noConversion"/>
  </si>
  <si>
    <t>Platform_Area</t>
    <phoneticPr fontId="2" type="noConversion"/>
  </si>
  <si>
    <t>Topside_LWT</t>
    <phoneticPr fontId="2" type="noConversion"/>
  </si>
  <si>
    <t>Lifetime</t>
    <phoneticPr fontId="2" type="noConversion"/>
  </si>
  <si>
    <t>Building_Time</t>
    <phoneticPr fontId="2" type="noConversion"/>
  </si>
  <si>
    <t>Oil_Production</t>
    <phoneticPr fontId="2" type="noConversion"/>
  </si>
  <si>
    <t>Block#</t>
    <phoneticPr fontId="2" type="noConversion"/>
  </si>
  <si>
    <t>총 사용량(ea)</t>
    <phoneticPr fontId="3" type="noConversion"/>
  </si>
  <si>
    <t>Process</t>
    <phoneticPr fontId="2" type="noConversion"/>
  </si>
  <si>
    <t>Total</t>
    <phoneticPr fontId="2" type="noConversion"/>
  </si>
  <si>
    <t>Usage</t>
    <phoneticPr fontId="2" type="noConversion"/>
  </si>
  <si>
    <t>사용량</t>
    <phoneticPr fontId="2" type="noConversion"/>
  </si>
  <si>
    <t>Target</t>
    <phoneticPr fontId="2" type="noConversion"/>
  </si>
  <si>
    <t>Intercept</t>
    <phoneticPr fontId="2" type="noConversion"/>
  </si>
  <si>
    <t>Pipe</t>
    <phoneticPr fontId="2" type="noConversion"/>
  </si>
  <si>
    <t>사용량</t>
    <phoneticPr fontId="2" type="noConversion"/>
  </si>
  <si>
    <t>Usage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</si>
  <si>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</si>
  <si>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</si>
  <si>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</si>
  <si>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Regression</t>
    <phoneticPr fontId="2" type="noConversion"/>
  </si>
  <si>
    <t>R</t>
    <phoneticPr fontId="2" type="noConversion"/>
  </si>
  <si>
    <t>Spark</t>
    <phoneticPr fontId="2" type="noConversion"/>
  </si>
  <si>
    <t>Coefficient</t>
    <phoneticPr fontId="2" type="noConversion"/>
  </si>
  <si>
    <t>Platform_Area^2</t>
    <phoneticPr fontId="2" type="noConversion"/>
  </si>
  <si>
    <t>Platform_Area^3</t>
    <phoneticPr fontId="2" type="noConversion"/>
  </si>
  <si>
    <t>Platform_Area_log</t>
    <phoneticPr fontId="2" type="noConversion"/>
  </si>
  <si>
    <t>Topside_LWT^2</t>
    <phoneticPr fontId="2" type="noConversion"/>
  </si>
  <si>
    <t>Topside_LWT^3</t>
    <phoneticPr fontId="2" type="noConversion"/>
  </si>
  <si>
    <t>Topside_LWT_log</t>
    <phoneticPr fontId="2" type="noConversion"/>
  </si>
  <si>
    <t>Lifetime^2</t>
    <phoneticPr fontId="2" type="noConversion"/>
  </si>
  <si>
    <t>Lifetime^3</t>
    <phoneticPr fontId="2" type="noConversion"/>
  </si>
  <si>
    <t>Lifetime_log</t>
    <phoneticPr fontId="2" type="noConversion"/>
  </si>
  <si>
    <t>Building_Time^2</t>
    <phoneticPr fontId="2" type="noConversion"/>
  </si>
  <si>
    <t>Building_Time^3</t>
    <phoneticPr fontId="2" type="noConversion"/>
  </si>
  <si>
    <t>Building_Time_log</t>
    <phoneticPr fontId="2" type="noConversion"/>
  </si>
  <si>
    <t>Oil_Production^2</t>
    <phoneticPr fontId="2" type="noConversion"/>
  </si>
  <si>
    <t>Oil_Production^3</t>
    <phoneticPr fontId="2" type="noConversion"/>
  </si>
  <si>
    <t>Oil_Production_log</t>
    <phoneticPr fontId="2" type="noConversion"/>
  </si>
  <si>
    <t>Block#^2</t>
    <phoneticPr fontId="2" type="noConversion"/>
  </si>
  <si>
    <t>Block#^3</t>
    <phoneticPr fontId="2" type="noConversion"/>
  </si>
  <si>
    <t>Block#_log</t>
    <phoneticPr fontId="2" type="noConversion"/>
  </si>
  <si>
    <t>Process^2</t>
    <phoneticPr fontId="2" type="noConversion"/>
  </si>
  <si>
    <t>Process^3</t>
    <phoneticPr fontId="2" type="noConversion"/>
  </si>
  <si>
    <t>Process_log</t>
    <phoneticPr fontId="2" type="noConversion"/>
  </si>
  <si>
    <t>Total^2</t>
    <phoneticPr fontId="2" type="noConversion"/>
  </si>
  <si>
    <t>Total^3</t>
    <phoneticPr fontId="2" type="noConversion"/>
  </si>
  <si>
    <t>Total_log</t>
    <phoneticPr fontId="2" type="noConversion"/>
  </si>
  <si>
    <t>Flange</t>
    <phoneticPr fontId="2" type="noConversion"/>
  </si>
  <si>
    <t>Elbow</t>
    <phoneticPr fontId="2" type="noConversion"/>
  </si>
  <si>
    <t>사용량 추정</t>
    <phoneticPr fontId="2" type="noConversion"/>
  </si>
  <si>
    <t>성훈이꺼 보고 정리 할 것</t>
    <phoneticPr fontId="2" type="noConversion"/>
  </si>
  <si>
    <t>Coefficients:</t>
  </si>
  <si>
    <t>[0.0,0.0,0.9843428841405802]</t>
    <phoneticPr fontId="3" type="noConversion"/>
  </si>
  <si>
    <t>Intercept:</t>
  </si>
  <si>
    <t>[61.805729570875016,0.1731097147413844,0.0816767308315867]</t>
    <phoneticPr fontId="3" type="noConversion"/>
  </si>
  <si>
    <t>[72.99746434463863,0.0]</t>
    <phoneticPr fontId="3" type="noConversion"/>
  </si>
  <si>
    <t>[53.624511956444984,531.4071180789894]</t>
    <phoneticPr fontId="3" type="noConversion"/>
  </si>
  <si>
    <t>[0.0,14.056952505927773,0.18284919719765316]</t>
    <phoneticPr fontId="3" type="noConversion"/>
  </si>
  <si>
    <t>[2.3608287165413434E-14,221.2584704334922,4.652982748909969E-5]</t>
    <phoneticPr fontId="3" type="noConversion"/>
  </si>
  <si>
    <t>[2.1501175666400473E-8,11.550443656595439,0.0]</t>
    <phoneticPr fontId="3" type="noConversion"/>
  </si>
  <si>
    <t>Coefficient</t>
    <phoneticPr fontId="3" type="noConversion"/>
  </si>
  <si>
    <t>Platform_Area</t>
    <phoneticPr fontId="3" type="noConversion"/>
  </si>
  <si>
    <t>Area^2</t>
    <phoneticPr fontId="3" type="noConversion"/>
  </si>
  <si>
    <t>Topside_LWT</t>
    <phoneticPr fontId="3" type="noConversion"/>
  </si>
  <si>
    <t>Log-LWT</t>
    <phoneticPr fontId="3" type="noConversion"/>
  </si>
  <si>
    <t>LWT^3</t>
    <phoneticPr fontId="3" type="noConversion"/>
  </si>
  <si>
    <t>Lifetime</t>
    <phoneticPr fontId="3" type="noConversion"/>
  </si>
  <si>
    <t>Log-life</t>
    <phoneticPr fontId="3" type="noConversion"/>
  </si>
  <si>
    <t>Shipbuilding Time</t>
    <phoneticPr fontId="3" type="noConversion"/>
  </si>
  <si>
    <t>Oil_Production</t>
    <phoneticPr fontId="3" type="noConversion"/>
  </si>
  <si>
    <t>OP^2</t>
    <phoneticPr fontId="3" type="noConversion"/>
  </si>
  <si>
    <t>Block#</t>
    <phoneticPr fontId="3" type="noConversion"/>
  </si>
  <si>
    <t>Process</t>
  </si>
  <si>
    <t>Flange_Total</t>
  </si>
  <si>
    <t>Log-flange</t>
    <phoneticPr fontId="3" type="noConversion"/>
  </si>
  <si>
    <t>FT^2</t>
    <phoneticPr fontId="3" type="noConversion"/>
  </si>
  <si>
    <t>InterCept</t>
    <phoneticPr fontId="3" type="noConversion"/>
  </si>
  <si>
    <t>Platform_Area</t>
  </si>
  <si>
    <t>Topside_LWT</t>
  </si>
  <si>
    <t>Lifetime</t>
  </si>
  <si>
    <t>Shipbuilding Time</t>
  </si>
  <si>
    <t>Oil_Production</t>
  </si>
  <si>
    <t>Block#</t>
  </si>
  <si>
    <t>사용량</t>
  </si>
  <si>
    <t>사용량</t>
    <phoneticPr fontId="2" type="noConversion"/>
  </si>
  <si>
    <t>Usage</t>
  </si>
  <si>
    <t>Usage</t>
    <phoneticPr fontId="2" type="noConversion"/>
  </si>
  <si>
    <t>차이</t>
  </si>
  <si>
    <t>차이</t>
    <phoneticPr fontId="2" type="noConversion"/>
  </si>
  <si>
    <t>Difference</t>
  </si>
  <si>
    <t>Difference</t>
    <phoneticPr fontId="2" type="noConversion"/>
  </si>
  <si>
    <t>Project 1</t>
    <phoneticPr fontId="2" type="noConversion"/>
  </si>
  <si>
    <t>Project 2</t>
  </si>
  <si>
    <t>Project 3</t>
  </si>
  <si>
    <t>비율</t>
  </si>
  <si>
    <t>비율</t>
    <phoneticPr fontId="2" type="noConversion"/>
  </si>
  <si>
    <t>Pipe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</si>
  <si>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</si>
  <si>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</si>
  <si>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</si>
  <si>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실적</t>
    <phoneticPr fontId="2" type="noConversion"/>
  </si>
  <si>
    <t>추정</t>
    <phoneticPr fontId="2" type="noConversion"/>
  </si>
  <si>
    <t>Project 3</t>
    <phoneticPr fontId="2" type="noConversion"/>
  </si>
  <si>
    <t>A-B</t>
    <phoneticPr fontId="2" type="noConversion"/>
  </si>
  <si>
    <t>(A-B)/A</t>
    <phoneticPr fontId="2" type="noConversion"/>
  </si>
  <si>
    <t>총사용량</t>
    <phoneticPr fontId="2" type="noConversion"/>
  </si>
  <si>
    <t>소요량 비율</t>
    <phoneticPr fontId="2" type="noConversion"/>
  </si>
  <si>
    <t>회귀분석식 정리 (독립변수의 계수)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</si>
</sst>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_ "/>
    <numFmt numFmtId="178" formatCode="0.0_);[Red]\(0.0\)"/>
    <numFmt numFmtId="179" formatCode="0.00_ "/>
    <numFmt numFmtId="180" formatCode="0.00_);[Red]\(0.00\)"/>
    <numFmt numFmtId="181" formatCode="0.0%"/>
  </numFmts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/>
    <xf numFmtId="0" fontId="0" fillId="0" borderId="0" xfId="0" applyAlignment="1"/>
    <xf numFmtId="0" fontId="0" fillId="2" borderId="0" xfId="0" applyFill="1"/>
    <xf numFmtId="176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79" fontId="0" fillId="0" borderId="0" xfId="0" applyNumberFormat="1"/>
    <xf numFmtId="0" fontId="4" fillId="3" borderId="0" xfId="0" applyFont="1" applyFill="1"/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11" fontId="1" fillId="0" borderId="0" xfId="1" applyNumberFormat="1" applyBorder="1">
      <alignment vertical="center"/>
    </xf>
    <xf numFmtId="0" fontId="1" fillId="2" borderId="6" xfId="1" applyFill="1" applyBorder="1">
      <alignment vertical="center"/>
    </xf>
    <xf numFmtId="0" fontId="1" fillId="0" borderId="7" xfId="1" applyBorder="1">
      <alignment vertical="center"/>
    </xf>
    <xf numFmtId="11" fontId="1" fillId="0" borderId="7" xfId="1" applyNumberFormat="1" applyBorder="1">
      <alignment vertical="center"/>
    </xf>
    <xf numFmtId="0" fontId="1" fillId="0" borderId="8" xfId="1" applyBorder="1">
      <alignment vertical="center"/>
    </xf>
    <xf numFmtId="179" fontId="1" fillId="0" borderId="0" xfId="1" applyNumberForma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/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/>
    <xf numFmtId="0" fontId="0" fillId="5" borderId="9" xfId="0" applyFill="1" applyBorder="1" applyAlignment="1">
      <alignment vertical="center"/>
    </xf>
    <xf numFmtId="11" fontId="0" fillId="5" borderId="9" xfId="0" applyNumberFormat="1" applyFill="1" applyBorder="1" applyAlignment="1">
      <alignment vertical="center"/>
    </xf>
    <xf numFmtId="11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11" fontId="0" fillId="0" borderId="12" xfId="0" applyNumberFormat="1" applyBorder="1" applyAlignment="1">
      <alignment vertical="center"/>
    </xf>
    <xf numFmtId="0" fontId="0" fillId="5" borderId="20" xfId="0" applyFill="1" applyBorder="1" applyAlignment="1">
      <alignment vertical="center"/>
    </xf>
    <xf numFmtId="11" fontId="0" fillId="5" borderId="20" xfId="0" applyNumberFormat="1" applyFill="1" applyBorder="1" applyAlignment="1">
      <alignment vertical="center"/>
    </xf>
    <xf numFmtId="11" fontId="0" fillId="5" borderId="22" xfId="0" applyNumberFormat="1" applyFill="1" applyBorder="1" applyAlignment="1">
      <alignment vertical="center"/>
    </xf>
    <xf numFmtId="11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11" fontId="0" fillId="0" borderId="10" xfId="0" applyNumberFormat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77" fontId="0" fillId="6" borderId="15" xfId="0" applyNumberFormat="1" applyFill="1" applyBorder="1" applyAlignment="1">
      <alignment vertical="center"/>
    </xf>
    <xf numFmtId="177" fontId="0" fillId="6" borderId="9" xfId="0" applyNumberFormat="1" applyFill="1" applyBorder="1" applyAlignment="1">
      <alignment vertical="center"/>
    </xf>
    <xf numFmtId="180" fontId="0" fillId="6" borderId="9" xfId="0" applyNumberFormat="1" applyFill="1" applyBorder="1" applyAlignment="1">
      <alignment vertical="center"/>
    </xf>
    <xf numFmtId="0" fontId="0" fillId="6" borderId="9" xfId="0" applyNumberFormat="1" applyFill="1" applyBorder="1" applyAlignment="1">
      <alignment vertical="center"/>
    </xf>
    <xf numFmtId="178" fontId="0" fillId="6" borderId="9" xfId="0" applyNumberFormat="1" applyFill="1" applyBorder="1" applyAlignment="1">
      <alignment vertical="center"/>
    </xf>
    <xf numFmtId="176" fontId="0" fillId="6" borderId="15" xfId="0" applyNumberFormat="1" applyFill="1" applyBorder="1" applyAlignment="1">
      <alignment vertical="center"/>
    </xf>
    <xf numFmtId="179" fontId="0" fillId="6" borderId="9" xfId="0" applyNumberFormat="1" applyFill="1" applyBorder="1" applyAlignment="1">
      <alignment vertical="center"/>
    </xf>
    <xf numFmtId="176" fontId="0" fillId="6" borderId="9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표준" xfId="0" builtinId="0"/>
    <cellStyle name="표준 2" xfId="1" xr:uid="{1DD43AEF-9154-461A-9A24-EE42D3EB6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Linear_Summary!$D$5:$D$11</c:f>
              <c:numCache>
                <c:formatCode>General</c:formatCode>
                <c:ptCount val="7"/>
                <c:pt idx="0">
                  <c:v>50.4</c:v>
                </c:pt>
                <c:pt idx="1">
                  <c:v>451.2</c:v>
                </c:pt>
                <c:pt idx="2">
                  <c:v>1174.8</c:v>
                </c:pt>
                <c:pt idx="3">
                  <c:v>1508.1</c:v>
                </c:pt>
                <c:pt idx="4">
                  <c:v>1245.5999999999999</c:v>
                </c:pt>
                <c:pt idx="5">
                  <c:v>569.20000000000005</c:v>
                </c:pt>
                <c:pt idx="6">
                  <c:v>215.1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B30-8267-09B3DCBC7A53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Linear_Summary!$E$5:$E$11</c:f>
              <c:numCache>
                <c:formatCode>0.00_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6-4B30-8267-09B3DCBC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7064"/>
        <c:axId val="828161160"/>
      </c:scatterChart>
      <c:valAx>
        <c:axId val="8281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1160"/>
        <c:crosses val="autoZero"/>
        <c:crossBetween val="midCat"/>
      </c:valAx>
      <c:valAx>
        <c:axId val="828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Linear_Summary!$L$19:$L$25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D79-A00F-385CE600253D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Linear_Summary!$M$19:$M$25</c:f>
              <c:numCache>
                <c:formatCode>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7-4D79-A00F-385CE600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68456"/>
        <c:axId val="793872392"/>
      </c:scatterChart>
      <c:valAx>
        <c:axId val="7938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72392"/>
        <c:crosses val="autoZero"/>
        <c:crossBetween val="midCat"/>
      </c:valAx>
      <c:valAx>
        <c:axId val="7938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6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Linear_Summary!$H$26:$H$32</c:f>
              <c:numCache>
                <c:formatCode>General</c:formatCode>
                <c:ptCount val="7"/>
                <c:pt idx="0">
                  <c:v>3</c:v>
                </c:pt>
                <c:pt idx="1">
                  <c:v>19</c:v>
                </c:pt>
                <c:pt idx="2">
                  <c:v>63</c:v>
                </c:pt>
                <c:pt idx="3">
                  <c:v>116</c:v>
                </c:pt>
                <c:pt idx="4">
                  <c:v>84</c:v>
                </c:pt>
                <c:pt idx="5">
                  <c:v>36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C-4F64-8AD8-7BBD6DC9FD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Linear_Summary!$I$26:$I$32</c:f>
              <c:numCache>
                <c:formatCode>0_ </c:formatCode>
                <c:ptCount val="7"/>
                <c:pt idx="0">
                  <c:v>3.5026645401622929</c:v>
                </c:pt>
                <c:pt idx="1">
                  <c:v>18.302987259536515</c:v>
                </c:pt>
                <c:pt idx="2">
                  <c:v>74.630033080101299</c:v>
                </c:pt>
                <c:pt idx="3">
                  <c:v>136.94530814324955</c:v>
                </c:pt>
                <c:pt idx="4">
                  <c:v>87.447679409517121</c:v>
                </c:pt>
                <c:pt idx="5">
                  <c:v>42.602122480369005</c:v>
                </c:pt>
                <c:pt idx="6">
                  <c:v>9.613769762702951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C-4F64-8AD8-7BBD6DC9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9448"/>
        <c:axId val="793895024"/>
      </c:scatterChart>
      <c:valAx>
        <c:axId val="7938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95024"/>
        <c:crosses val="autoZero"/>
        <c:crossBetween val="midCat"/>
      </c:valAx>
      <c:valAx>
        <c:axId val="7938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Linear_Summary!$L$26:$L$32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63</c:v>
                </c:pt>
                <c:pt idx="3">
                  <c:v>117</c:v>
                </c:pt>
                <c:pt idx="4">
                  <c:v>79</c:v>
                </c:pt>
                <c:pt idx="5">
                  <c:v>33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C-49AE-80CD-B529F4D4D3A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Linear_Summary!$M$26:$M$32</c:f>
              <c:numCache>
                <c:formatCode>0_ </c:formatCode>
                <c:ptCount val="7"/>
                <c:pt idx="0">
                  <c:v>3.4104370533637738</c:v>
                </c:pt>
                <c:pt idx="1">
                  <c:v>17.76623048740349</c:v>
                </c:pt>
                <c:pt idx="2">
                  <c:v>69.085205749820773</c:v>
                </c:pt>
                <c:pt idx="3">
                  <c:v>126.2983886329221</c:v>
                </c:pt>
                <c:pt idx="4">
                  <c:v>81.150072096821702</c:v>
                </c:pt>
                <c:pt idx="5">
                  <c:v>37.822580692299184</c:v>
                </c:pt>
                <c:pt idx="6">
                  <c:v>11.200763134660292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C-49AE-80CD-B529F4D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905616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5616"/>
        <c:crosses val="autoZero"/>
        <c:crossBetween val="midCat"/>
      </c:valAx>
      <c:valAx>
        <c:axId val="791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Linear_Summary!$E$41:$E$47</c:f>
              <c:numCache>
                <c:formatCode>0.0%</c:formatCode>
                <c:ptCount val="7"/>
                <c:pt idx="0">
                  <c:v>9.9966596912099154E-3</c:v>
                </c:pt>
                <c:pt idx="1">
                  <c:v>8.2888625755585657E-2</c:v>
                </c:pt>
                <c:pt idx="2">
                  <c:v>0.25430988739043953</c:v>
                </c:pt>
                <c:pt idx="3">
                  <c:v>0.32960451974779809</c:v>
                </c:pt>
                <c:pt idx="4">
                  <c:v>0.24557038128410019</c:v>
                </c:pt>
                <c:pt idx="5">
                  <c:v>0.13075209191499806</c:v>
                </c:pt>
                <c:pt idx="6">
                  <c:v>2.3837197736370587E-2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3-41BB-B8D3-AED0FCE31E20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Linear_Summary!$E$49:$E$55</c:f>
              <c:numCache>
                <c:formatCode>0.0%</c:formatCode>
                <c:ptCount val="7"/>
                <c:pt idx="0">
                  <c:v>1.0052533349741766E-2</c:v>
                </c:pt>
                <c:pt idx="1">
                  <c:v>3.6068898266569428E-2</c:v>
                </c:pt>
                <c:pt idx="2">
                  <c:v>5.1036744062834795E-2</c:v>
                </c:pt>
                <c:pt idx="3">
                  <c:v>0.10977021855591101</c:v>
                </c:pt>
                <c:pt idx="4">
                  <c:v>0.18514669144334561</c:v>
                </c:pt>
                <c:pt idx="5">
                  <c:v>0.35318797329436674</c:v>
                </c:pt>
                <c:pt idx="6">
                  <c:v>0.24219182662604125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3-41BB-B8D3-AED0FCE31E20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Linear_Summary!$E$57:$E$63</c:f>
              <c:numCache>
                <c:formatCode>0.0%</c:formatCode>
                <c:ptCount val="7"/>
                <c:pt idx="0">
                  <c:v>1.4468478888444932E-2</c:v>
                </c:pt>
                <c:pt idx="1">
                  <c:v>9.075689137663101E-2</c:v>
                </c:pt>
                <c:pt idx="2">
                  <c:v>0.20795652447827112</c:v>
                </c:pt>
                <c:pt idx="3">
                  <c:v>0.30192164562720486</c:v>
                </c:pt>
                <c:pt idx="4">
                  <c:v>0.25120036331831652</c:v>
                </c:pt>
                <c:pt idx="5">
                  <c:v>9.8308713282344459E-2</c:v>
                </c:pt>
                <c:pt idx="6">
                  <c:v>3.3953182480132453E-2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53-41BB-B8D3-AED0FCE31E20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Linear_Summary!$E$65:$E$71</c:f>
              <c:numCache>
                <c:formatCode>0.0%</c:formatCode>
                <c:ptCount val="7"/>
                <c:pt idx="0">
                  <c:v>1.0050974805711639E-2</c:v>
                </c:pt>
                <c:pt idx="1">
                  <c:v>5.277262083604866E-2</c:v>
                </c:pt>
                <c:pt idx="2">
                  <c:v>0.20600538561256895</c:v>
                </c:pt>
                <c:pt idx="3">
                  <c:v>0.38237309655676238</c:v>
                </c:pt>
                <c:pt idx="4">
                  <c:v>0.24369781437794291</c:v>
                </c:pt>
                <c:pt idx="5">
                  <c:v>0.11635644468074051</c:v>
                </c:pt>
                <c:pt idx="6">
                  <c:v>2.9327238971541863E-2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53-41BB-B8D3-AED0FCE3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Linear_Summary!$G$41:$G$47</c:f>
              <c:numCache>
                <c:formatCode>0.0%</c:formatCode>
                <c:ptCount val="7"/>
                <c:pt idx="0">
                  <c:v>1.0011683366302006E-2</c:v>
                </c:pt>
                <c:pt idx="1">
                  <c:v>9.0371142631633414E-2</c:v>
                </c:pt>
                <c:pt idx="2">
                  <c:v>0.25540462099244893</c:v>
                </c:pt>
                <c:pt idx="3">
                  <c:v>0.35628616335961505</c:v>
                </c:pt>
                <c:pt idx="4">
                  <c:v>0.2493222655602558</c:v>
                </c:pt>
                <c:pt idx="5">
                  <c:v>0.12159774945877214</c:v>
                </c:pt>
                <c:pt idx="6">
                  <c:v>1.8816877419421996E-2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C4C-BF05-4F51CC33DCAC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Linear_Summary!$G$49:$G$55</c:f>
              <c:numCache>
                <c:formatCode>0.0%</c:formatCode>
                <c:ptCount val="7"/>
                <c:pt idx="0">
                  <c:v>9.767753313325871E-3</c:v>
                </c:pt>
                <c:pt idx="1">
                  <c:v>3.2710223294115562E-2</c:v>
                </c:pt>
                <c:pt idx="2">
                  <c:v>5.3611958300670642E-2</c:v>
                </c:pt>
                <c:pt idx="3">
                  <c:v>0.11118315254062926</c:v>
                </c:pt>
                <c:pt idx="4">
                  <c:v>0.18441850637699647</c:v>
                </c:pt>
                <c:pt idx="5">
                  <c:v>0.35435157188036898</c:v>
                </c:pt>
                <c:pt idx="6">
                  <c:v>0.22578120674401436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C-4C4C-BF05-4F51CC33DCAC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Linear_Summary!$G$57:$G$63</c:f>
              <c:numCache>
                <c:formatCode>0.0%</c:formatCode>
                <c:ptCount val="7"/>
                <c:pt idx="0">
                  <c:v>1.4148536213247104E-2</c:v>
                </c:pt>
                <c:pt idx="1">
                  <c:v>9.6213269917953675E-2</c:v>
                </c:pt>
                <c:pt idx="2">
                  <c:v>0.2065903284386974</c:v>
                </c:pt>
                <c:pt idx="3">
                  <c:v>0.30188890415139741</c:v>
                </c:pt>
                <c:pt idx="4">
                  <c:v>0.2539280766627382</c:v>
                </c:pt>
                <c:pt idx="5">
                  <c:v>9.7421887526413342E-2</c:v>
                </c:pt>
                <c:pt idx="6">
                  <c:v>3.2783673137856822E-2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C-4C4C-BF05-4F51CC33DCAC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Linear_Summary!$G$65:$G$71</c:f>
              <c:numCache>
                <c:formatCode>0.0%</c:formatCode>
                <c:ptCount val="7"/>
                <c:pt idx="0">
                  <c:v>9.8666606765135008E-3</c:v>
                </c:pt>
                <c:pt idx="1">
                  <c:v>5.1557710590243701E-2</c:v>
                </c:pt>
                <c:pt idx="2">
                  <c:v>0.21022544529605999</c:v>
                </c:pt>
                <c:pt idx="3">
                  <c:v>0.38576143138943536</c:v>
                </c:pt>
                <c:pt idx="4">
                  <c:v>0.24633149129441442</c:v>
                </c:pt>
                <c:pt idx="5">
                  <c:v>0.12000597881794085</c:v>
                </c:pt>
                <c:pt idx="6">
                  <c:v>2.7081041585078736E-2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C-4C4C-BF05-4F51CC33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Linear_Summary!$I$41:$I$47</c:f>
              <c:numCache>
                <c:formatCode>0.0%</c:formatCode>
                <c:ptCount val="7"/>
                <c:pt idx="0">
                  <c:v>1.001071651425761E-2</c:v>
                </c:pt>
                <c:pt idx="1">
                  <c:v>8.8630820069123387E-2</c:v>
                </c:pt>
                <c:pt idx="2">
                  <c:v>0.25165549961744721</c:v>
                </c:pt>
                <c:pt idx="3">
                  <c:v>0.34373904829932878</c:v>
                </c:pt>
                <c:pt idx="4">
                  <c:v>0.24562837437412152</c:v>
                </c:pt>
                <c:pt idx="5">
                  <c:v>0.11521059611428401</c:v>
                </c:pt>
                <c:pt idx="6">
                  <c:v>3.1152258350563625E-2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F-43E7-B470-D9646544E7BA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Linear_Summary!$I$49:$I$55</c:f>
              <c:numCache>
                <c:formatCode>0.0%</c:formatCode>
                <c:ptCount val="7"/>
                <c:pt idx="0">
                  <c:v>9.5173138169830102E-3</c:v>
                </c:pt>
                <c:pt idx="1">
                  <c:v>3.6844150989426484E-2</c:v>
                </c:pt>
                <c:pt idx="2">
                  <c:v>5.1867648775304601E-2</c:v>
                </c:pt>
                <c:pt idx="3">
                  <c:v>0.1025134505282003</c:v>
                </c:pt>
                <c:pt idx="4">
                  <c:v>0.1870117352382413</c:v>
                </c:pt>
                <c:pt idx="5">
                  <c:v>0.33982904841001338</c:v>
                </c:pt>
                <c:pt idx="6">
                  <c:v>0.21880474638284148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F-43E7-B470-D9646544E7BA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Linear_Summary!$I$57:$I$63</c:f>
              <c:numCache>
                <c:formatCode>0.0%</c:formatCode>
                <c:ptCount val="7"/>
                <c:pt idx="0">
                  <c:v>1.2834300127955698E-2</c:v>
                </c:pt>
                <c:pt idx="1">
                  <c:v>9.611546026577121E-2</c:v>
                </c:pt>
                <c:pt idx="2">
                  <c:v>0.20844995348357645</c:v>
                </c:pt>
                <c:pt idx="3">
                  <c:v>0.29957892458143043</c:v>
                </c:pt>
                <c:pt idx="4">
                  <c:v>0.2446556274951181</c:v>
                </c:pt>
                <c:pt idx="5">
                  <c:v>9.8180064567339756E-2</c:v>
                </c:pt>
                <c:pt idx="6">
                  <c:v>3.3573729835359202E-2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F-43E7-B470-D9646544E7BA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Linear_Summary!$I$65:$I$71</c:f>
              <c:numCache>
                <c:formatCode>0.0%</c:formatCode>
                <c:ptCount val="7"/>
                <c:pt idx="0">
                  <c:v>1.0241552712804126E-2</c:v>
                </c:pt>
                <c:pt idx="1">
                  <c:v>5.3352043505716186E-2</c:v>
                </c:pt>
                <c:pt idx="2">
                  <c:v>0.2074630803297921</c:v>
                </c:pt>
                <c:pt idx="3">
                  <c:v>0.3792744403391054</c:v>
                </c:pt>
                <c:pt idx="4">
                  <c:v>0.24369391020066578</c:v>
                </c:pt>
                <c:pt idx="5">
                  <c:v>0.11358132340029785</c:v>
                </c:pt>
                <c:pt idx="6">
                  <c:v>3.3635925329310187E-2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7F-43E7-B470-D9646544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9-456A-BD88-297E0266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6536"/>
        <c:axId val="775876864"/>
      </c:scatterChart>
      <c:valAx>
        <c:axId val="7758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864"/>
        <c:crosses val="autoZero"/>
        <c:crossBetween val="midCat"/>
      </c:valAx>
      <c:valAx>
        <c:axId val="775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0-43C2-8805-4027BE89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2280"/>
        <c:axId val="688756216"/>
      </c:scatterChart>
      <c:valAx>
        <c:axId val="6887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6216"/>
        <c:crosses val="autoZero"/>
        <c:crossBetween val="midCat"/>
      </c:valAx>
      <c:valAx>
        <c:axId val="6887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Elbow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2-47EF-B13C-6E256F5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5376"/>
        <c:axId val="716724064"/>
      </c:scatterChart>
      <c:valAx>
        <c:axId val="7167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4064"/>
        <c:crosses val="autoZero"/>
        <c:crossBetween val="midCat"/>
      </c:valAx>
      <c:valAx>
        <c:axId val="71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1-4E0F-8A7A-777C875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3912"/>
        <c:axId val="716754240"/>
      </c:scatterChart>
      <c:valAx>
        <c:axId val="7167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4240"/>
        <c:crosses val="autoZero"/>
        <c:crossBetween val="midCat"/>
      </c:valAx>
      <c:valAx>
        <c:axId val="716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Linear_Summary!$H$5:$H$11</c:f>
              <c:numCache>
                <c:formatCode>General</c:formatCode>
                <c:ptCount val="7"/>
                <c:pt idx="0">
                  <c:v>45.8</c:v>
                </c:pt>
                <c:pt idx="1">
                  <c:v>388</c:v>
                </c:pt>
                <c:pt idx="2">
                  <c:v>1095.8</c:v>
                </c:pt>
                <c:pt idx="3">
                  <c:v>1660.4</c:v>
                </c:pt>
                <c:pt idx="4">
                  <c:v>1047.7</c:v>
                </c:pt>
                <c:pt idx="5">
                  <c:v>517.4</c:v>
                </c:pt>
                <c:pt idx="6">
                  <c:v>236.9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B-47D5-9A86-4079673BE92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Linear_Summary!$I$5:$I$11</c:f>
              <c:numCache>
                <c:formatCode>0.00_ </c:formatCode>
                <c:ptCount val="7"/>
                <c:pt idx="0">
                  <c:v>46.844666470927088</c:v>
                </c:pt>
                <c:pt idx="1">
                  <c:v>422.84657637341274</c:v>
                </c:pt>
                <c:pt idx="2">
                  <c:v>1195.0382216236685</c:v>
                </c:pt>
                <c:pt idx="3">
                  <c:v>1667.0629583596387</c:v>
                </c:pt>
                <c:pt idx="4">
                  <c:v>1166.5788805564368</c:v>
                </c:pt>
                <c:pt idx="5">
                  <c:v>568.95586971759485</c:v>
                </c:pt>
                <c:pt idx="6">
                  <c:v>88.044169445475518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B-47D5-9A86-4079673B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7808"/>
        <c:axId val="823966992"/>
      </c:scatterChart>
      <c:valAx>
        <c:axId val="8239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66992"/>
        <c:crosses val="autoZero"/>
        <c:crossBetween val="midCat"/>
      </c:valAx>
      <c:valAx>
        <c:axId val="823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991-ADDC-6D8D2C5AAB62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E-4991-ADDC-6D8D2C5AAB62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E-4991-ADDC-6D8D2C5AAB62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E-4991-ADDC-6D8D2C5AA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242560"/>
        <c:axId val="683246496"/>
      </c:scatterChart>
      <c:valAx>
        <c:axId val="683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6496"/>
        <c:crosses val="autoZero"/>
        <c:crossBetween val="midCat"/>
      </c:valAx>
      <c:valAx>
        <c:axId val="683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Linear!$L$11:$L$17</c:f>
              <c:numCache>
                <c:formatCode>0.0_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4-4306-9467-C5D606DBEB60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Linear!$B$39:$B$45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Linear!$L$39:$L$45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4-4306-9467-C5D606DBEB60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Linear!$L$57:$L$63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4-4306-9467-C5D606DBEB60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Linear!$L$75:$L$81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4-4306-9467-C5D606DBEB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66968"/>
        <c:axId val="692373856"/>
      </c:scatterChart>
      <c:valAx>
        <c:axId val="6923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73856"/>
        <c:crosses val="autoZero"/>
        <c:crossBetween val="midCat"/>
      </c:valAx>
      <c:valAx>
        <c:axId val="692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6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'Non-Linear_Flange'!$B$22:$B$28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'Non-Linear_Flange'!$D$22:$D$28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41F-94E2-2FE7294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97712"/>
        <c:axId val="1012889392"/>
      </c:scatterChart>
      <c:valAx>
        <c:axId val="10128977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89392"/>
        <c:crosses val="autoZero"/>
        <c:crossBetween val="midCat"/>
      </c:valAx>
      <c:valAx>
        <c:axId val="10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Linear_Summary!$L$5:$L$11</c:f>
              <c:numCache>
                <c:formatCode>General</c:formatCode>
                <c:ptCount val="7"/>
                <c:pt idx="0">
                  <c:v>46.3</c:v>
                </c:pt>
                <c:pt idx="1">
                  <c:v>400.6</c:v>
                </c:pt>
                <c:pt idx="2">
                  <c:v>1039.3</c:v>
                </c:pt>
                <c:pt idx="3">
                  <c:v>1553.8</c:v>
                </c:pt>
                <c:pt idx="4">
                  <c:v>1129.2</c:v>
                </c:pt>
                <c:pt idx="5">
                  <c:v>481.2</c:v>
                </c:pt>
                <c:pt idx="6">
                  <c:v>232.5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D-495C-BA56-CDD97F106DF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Linear_Summary!$M$5:$M$11</c:f>
              <c:numCache>
                <c:formatCode>0.00_ </c:formatCode>
                <c:ptCount val="7"/>
                <c:pt idx="0">
                  <c:v>45.819049485757084</c:v>
                </c:pt>
                <c:pt idx="1">
                  <c:v>405.66326345637776</c:v>
                </c:pt>
                <c:pt idx="2">
                  <c:v>1151.8272217490558</c:v>
                </c:pt>
                <c:pt idx="3" formatCode="General">
                  <c:v>1573.2936240660279</c:v>
                </c:pt>
                <c:pt idx="4">
                  <c:v>1124.2410695103542</c:v>
                </c:pt>
                <c:pt idx="5">
                  <c:v>527.31889841507791</c:v>
                </c:pt>
                <c:pt idx="6">
                  <c:v>142.58388647052971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D-495C-BA56-CDD97F10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84592"/>
        <c:axId val="743885248"/>
      </c:scatterChart>
      <c:valAx>
        <c:axId val="743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5248"/>
        <c:crosses val="autoZero"/>
        <c:crossBetween val="midCat"/>
      </c:valAx>
      <c:valAx>
        <c:axId val="743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Gasket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Linear_Summary!$D$12:$D$18</c:f>
              <c:numCache>
                <c:formatCode>General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23</c:v>
                </c:pt>
                <c:pt idx="3">
                  <c:v>41</c:v>
                </c:pt>
                <c:pt idx="4">
                  <c:v>89</c:v>
                </c:pt>
                <c:pt idx="5">
                  <c:v>150</c:v>
                </c:pt>
                <c:pt idx="6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4-4BBF-9827-CB30D9576A8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Linear_Summary!$E$12:$E$18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4-4BBF-9827-CB30D957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99536"/>
        <c:axId val="828194288"/>
      </c:scatterChart>
      <c:valAx>
        <c:axId val="8281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4288"/>
        <c:crosses val="autoZero"/>
        <c:crossBetween val="midCat"/>
      </c:valAx>
      <c:valAx>
        <c:axId val="828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Linear_Summary!$H$12:$H$18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145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C-4A5F-8B88-ACEDB07EE78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Linear_Summary!$I$12:$I$18</c:f>
              <c:numCache>
                <c:formatCode>0_ </c:formatCode>
                <c:ptCount val="7"/>
                <c:pt idx="0">
                  <c:v>4.4638632641899232</c:v>
                </c:pt>
                <c:pt idx="1">
                  <c:v>14.948572045410813</c:v>
                </c:pt>
                <c:pt idx="2">
                  <c:v>24.500664943406484</c:v>
                </c:pt>
                <c:pt idx="3">
                  <c:v>50.810700711067568</c:v>
                </c:pt>
                <c:pt idx="4">
                  <c:v>84.279257414287386</c:v>
                </c:pt>
                <c:pt idx="5">
                  <c:v>161.93866834932862</c:v>
                </c:pt>
                <c:pt idx="6">
                  <c:v>103.18201148201456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C-4A5F-8B88-ACEDB07E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4920"/>
        <c:axId val="749538856"/>
      </c:scatterChart>
      <c:valAx>
        <c:axId val="7495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8856"/>
        <c:crosses val="autoZero"/>
        <c:crossBetween val="midCat"/>
      </c:valAx>
      <c:valAx>
        <c:axId val="7495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Linear_Summary!$L$12:$L$18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23</c:v>
                </c:pt>
                <c:pt idx="3">
                  <c:v>44</c:v>
                </c:pt>
                <c:pt idx="4">
                  <c:v>89</c:v>
                </c:pt>
                <c:pt idx="5">
                  <c:v>143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3-47CD-94D1-130F03098471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Linear_Summary!$M$12:$M$18</c:f>
              <c:numCache>
                <c:formatCode>0_ </c:formatCode>
                <c:ptCount val="7"/>
                <c:pt idx="0">
                  <c:v>4.6444491426877086</c:v>
                </c:pt>
                <c:pt idx="1">
                  <c:v>17.979945682840125</c:v>
                </c:pt>
                <c:pt idx="2">
                  <c:v>25.311412602348646</c:v>
                </c:pt>
                <c:pt idx="3">
                  <c:v>50.026563857761744</c:v>
                </c:pt>
                <c:pt idx="4">
                  <c:v>91.261726796261755</c:v>
                </c:pt>
                <c:pt idx="5">
                  <c:v>165.83657562408652</c:v>
                </c:pt>
                <c:pt idx="6">
                  <c:v>106.77671623482664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3-47CD-94D1-130F0309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5752"/>
        <c:axId val="828168048"/>
      </c:scatterChart>
      <c:valAx>
        <c:axId val="8281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8048"/>
        <c:crosses val="autoZero"/>
        <c:crossBetween val="midCat"/>
      </c:valAx>
      <c:valAx>
        <c:axId val="8281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Linear_Summary!$D$19:$D$25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5DE-BEB3-2B18D9E7BDC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Linear_Summary!$E$19:$E$25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0-45DE-BEB3-2B18D9E7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853464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3464"/>
        <c:crosses val="autoZero"/>
        <c:crossBetween val="midCat"/>
      </c:valAx>
      <c:valAx>
        <c:axId val="7918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Linear_Summary!$H$19:$H$25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9-4C58-919C-FCBB48C5A1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Linear_Summary!$I$19:$I$25</c:f>
              <c:numCache>
                <c:formatCode>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9-4C58-919C-FCBB48C5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0536"/>
        <c:axId val="791909224"/>
      </c:scatterChart>
      <c:valAx>
        <c:axId val="7919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9224"/>
        <c:crosses val="autoZero"/>
        <c:crossBetween val="midCat"/>
      </c:valAx>
      <c:valAx>
        <c:axId val="791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Linear_Summary!$D$26:$D$32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71</c:v>
                </c:pt>
                <c:pt idx="3">
                  <c:v>125</c:v>
                </c:pt>
                <c:pt idx="4">
                  <c:v>84</c:v>
                </c:pt>
                <c:pt idx="5">
                  <c:v>31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B-45AE-8056-65746F5BB56C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Linear_Summary!$E$26:$E$32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B-45AE-8056-65746F5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6112"/>
        <c:axId val="791914144"/>
      </c:scatterChart>
      <c:valAx>
        <c:axId val="7919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4144"/>
        <c:crosses val="autoZero"/>
        <c:crossBetween val="midCat"/>
      </c:valAx>
      <c:valAx>
        <c:axId val="791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403411</xdr:colOff>
      <xdr:row>0</xdr:row>
      <xdr:rowOff>177893</xdr:rowOff>
    </xdr:from>
    <xdr:to>
      <xdr:col>18</xdr:col>
      <xdr:colOff>1159940</xdr:colOff>
      <xdr:row>14</xdr:row>
      <xdr:rowOff>77128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5976FF-2DE4-4D9C-9D4D-E9C02A16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280146</xdr:colOff>
      <xdr:row>0</xdr:row>
      <xdr:rowOff>180412</xdr:rowOff>
    </xdr:from>
    <xdr:to>
      <xdr:col>22</xdr:col>
      <xdr:colOff>1036676</xdr:colOff>
      <xdr:row>14</xdr:row>
      <xdr:rowOff>79647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4E3821-CED9-43DB-A4D1-0F861951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369794</xdr:colOff>
      <xdr:row>0</xdr:row>
      <xdr:rowOff>169207</xdr:rowOff>
    </xdr:from>
    <xdr:to>
      <xdr:col>26</xdr:col>
      <xdr:colOff>1126324</xdr:colOff>
      <xdr:row>14</xdr:row>
      <xdr:rowOff>68442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664238-5218-4136-8C5D-6A90C5A2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401409</xdr:colOff>
      <xdr:row>14</xdr:row>
      <xdr:rowOff>131989</xdr:rowOff>
    </xdr:from>
    <xdr:to>
      <xdr:col>18</xdr:col>
      <xdr:colOff>1157938</xdr:colOff>
      <xdr:row>28</xdr:row>
      <xdr:rowOff>31225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AFC614A-A9C4-4365-A782-AB078F5B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374196</xdr:colOff>
      <xdr:row>14</xdr:row>
      <xdr:rowOff>145596</xdr:rowOff>
    </xdr:from>
    <xdr:to>
      <xdr:col>22</xdr:col>
      <xdr:colOff>1130726</xdr:colOff>
      <xdr:row>28</xdr:row>
      <xdr:rowOff>44832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6CCA78-7751-40EA-A890-35E0185A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387803</xdr:colOff>
      <xdr:row>14</xdr:row>
      <xdr:rowOff>145596</xdr:rowOff>
    </xdr:from>
    <xdr:to>
      <xdr:col>26</xdr:col>
      <xdr:colOff>1144333</xdr:colOff>
      <xdr:row>28</xdr:row>
      <xdr:rowOff>44832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EDF5743-4BA0-4C3B-A6E5-D939123C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374196</xdr:colOff>
      <xdr:row>28</xdr:row>
      <xdr:rowOff>200023</xdr:rowOff>
    </xdr:from>
    <xdr:to>
      <xdr:col>18</xdr:col>
      <xdr:colOff>1130725</xdr:colOff>
      <xdr:row>42</xdr:row>
      <xdr:rowOff>99258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16897F8-0C17-4582-A1EE-695B7061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483052</xdr:colOff>
      <xdr:row>29</xdr:row>
      <xdr:rowOff>23131</xdr:rowOff>
    </xdr:from>
    <xdr:to>
      <xdr:col>23</xdr:col>
      <xdr:colOff>51758</xdr:colOff>
      <xdr:row>42</xdr:row>
      <xdr:rowOff>135278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62B942-B49D-4C6B-A76F-AF9C314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346981</xdr:colOff>
      <xdr:row>43</xdr:row>
      <xdr:rowOff>186416</xdr:rowOff>
    </xdr:from>
    <xdr:to>
      <xdr:col>18</xdr:col>
      <xdr:colOff>1103510</xdr:colOff>
      <xdr:row>57</xdr:row>
      <xdr:rowOff>85651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6130AB9-FA3E-4E31-AB51-7FBF23C4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564696</xdr:colOff>
      <xdr:row>28</xdr:row>
      <xdr:rowOff>200023</xdr:rowOff>
    </xdr:from>
    <xdr:to>
      <xdr:col>27</xdr:col>
      <xdr:colOff>133402</xdr:colOff>
      <xdr:row>42</xdr:row>
      <xdr:rowOff>99258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EE07ACC-3FD1-43CE-9D18-F4DCFB64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523874</xdr:colOff>
      <xdr:row>44</xdr:row>
      <xdr:rowOff>50346</xdr:rowOff>
    </xdr:from>
    <xdr:to>
      <xdr:col>23</xdr:col>
      <xdr:colOff>92580</xdr:colOff>
      <xdr:row>57</xdr:row>
      <xdr:rowOff>162493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F1EBCE3-9528-461A-BCD5-042C72AC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659946</xdr:colOff>
      <xdr:row>44</xdr:row>
      <xdr:rowOff>77560</xdr:rowOff>
    </xdr:from>
    <xdr:to>
      <xdr:col>27</xdr:col>
      <xdr:colOff>228652</xdr:colOff>
      <xdr:row>57</xdr:row>
      <xdr:rowOff>189707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C1BB286-C227-48E7-AF06-96D3B735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163285</xdr:colOff>
      <xdr:row>71</xdr:row>
      <xdr:rowOff>159202</xdr:rowOff>
    </xdr:from>
    <xdr:to>
      <xdr:col>8</xdr:col>
      <xdr:colOff>714375</xdr:colOff>
      <xdr:row>98</xdr:row>
      <xdr:rowOff>119062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2F76A5-0844-43CE-956F-A0992C50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16</xdr:col>
      <xdr:colOff>2002</xdr:colOff>
      <xdr:row>98</xdr:row>
      <xdr:rowOff>172772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323C565-8271-4AE3-AAAE-17CCCA00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537883</xdr:colOff>
      <xdr:row>71</xdr:row>
      <xdr:rowOff>190501</xdr:rowOff>
    </xdr:from>
    <xdr:to>
      <xdr:col>22</xdr:col>
      <xdr:colOff>539885</xdr:colOff>
      <xdr:row>98</xdr:row>
      <xdr:rowOff>150361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3F74760A-2835-4326-9350-FBBCEA50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22512</xdr:rowOff>
    </xdr:from>
    <xdr:to>
      <xdr:col>28</xdr:col>
      <xdr:colOff>69273</xdr:colOff>
      <xdr:row>14</xdr:row>
      <xdr:rowOff>173180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887CF6-6810-4C73-A1BA-58E9870D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51954</xdr:colOff>
      <xdr:row>17</xdr:row>
      <xdr:rowOff>161059</xdr:rowOff>
    </xdr:from>
    <xdr:to>
      <xdr:col>27</xdr:col>
      <xdr:colOff>1472045</xdr:colOff>
      <xdr:row>30</xdr:row>
      <xdr:rowOff>202623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D5A15-161D-4A5C-B6AB-45DB3EFF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132051</xdr:colOff>
      <xdr:row>50</xdr:row>
      <xdr:rowOff>165389</xdr:rowOff>
    </xdr:from>
    <xdr:to>
      <xdr:col>27</xdr:col>
      <xdr:colOff>1547813</xdr:colOff>
      <xdr:row>63</xdr:row>
      <xdr:rowOff>206951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11F620-F1F8-40E5-B49E-138A7C66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294408</xdr:colOff>
      <xdr:row>33</xdr:row>
      <xdr:rowOff>83126</xdr:rowOff>
    </xdr:from>
    <xdr:to>
      <xdr:col>29</xdr:col>
      <xdr:colOff>1004454</xdr:colOff>
      <xdr:row>49</xdr:row>
      <xdr:rowOff>155862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A4D604D-769A-4C1E-B943-6A892140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155863</xdr:colOff>
      <xdr:row>6</xdr:row>
      <xdr:rowOff>204355</xdr:rowOff>
    </xdr:from>
    <xdr:to>
      <xdr:col>38</xdr:col>
      <xdr:colOff>1558635</xdr:colOff>
      <xdr:row>60</xdr:row>
      <xdr:rowOff>138545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B9F818-5756-46EB-B14C-63C33F0C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609600</xdr:colOff>
      <xdr:row>6</xdr:row>
      <xdr:rowOff>190500</xdr:rowOff>
    </xdr:from>
    <xdr:to>
      <xdr:col>49</xdr:col>
      <xdr:colOff>114300</xdr:colOff>
      <xdr:row>61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6A338DB-909F-4485-89C3-DEC52832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675031</xdr:colOff>
      <xdr:row>20</xdr:row>
      <xdr:rowOff>90280</xdr:rowOff>
    </xdr:from>
    <xdr:to>
      <xdr:col>9</xdr:col>
      <xdr:colOff>443118</xdr:colOff>
      <xdr:row>33</xdr:row>
      <xdr:rowOff>141633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821BD6-697F-4AFC-AD68-DEE0C2E7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81"/>
  <sheetViews>
    <sheetView zoomScale="70" zoomScaleNormal="70" workbookViewId="0">
      <selection activeCell="K23" sqref="K23"/>
    </sheetView>
  </sheetViews>
  <sheetFormatPr defaultRowHeight="16.5"/>
  <cols>
    <col min="1" max="1" width="9" style="1"/>
    <col min="2" max="2" width="10.625" style="1" bestFit="1" customWidth="1"/>
    <col min="3" max="20" width="21.125" style="1" customWidth="1"/>
    <col min="21" max="21" width="7.5" style="1" customWidth="1"/>
    <col min="22" max="22" width="7.25" style="1" bestFit="1" customWidth="1"/>
    <col min="23" max="23" width="4.25" style="1" bestFit="1" customWidth="1"/>
    <col min="24" max="16384" width="9" style="1"/>
  </cols>
  <sheetData>
    <row r="1" spans="1:26" ht="32.25" thickBot="1">
      <c r="A1" s="39" t="s">
        <v>114</v>
      </c>
      <c r="K1" s="1" t="s">
        <v>91</v>
      </c>
      <c r="M1" s="2"/>
      <c r="N1" s="2"/>
    </row>
    <row r="2" spans="1:26">
      <c r="A2" s="72" t="s">
        <v>20</v>
      </c>
      <c r="B2" s="42" t="s">
        <v>18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5</v>
      </c>
      <c r="I2" s="44" t="s">
        <v>6</v>
      </c>
      <c r="J2" s="44" t="s">
        <v>13</v>
      </c>
      <c r="K2" s="43" t="s">
        <v>93</v>
      </c>
      <c r="L2" s="43"/>
      <c r="M2" s="43"/>
      <c r="N2" s="43"/>
      <c r="O2" s="43"/>
      <c r="P2" s="43"/>
      <c r="Q2" s="45"/>
      <c r="R2" s="40"/>
      <c r="S2" s="31"/>
      <c r="T2" s="31"/>
      <c r="X2" s="1" t="s">
        <v>98</v>
      </c>
      <c r="Y2" s="1" t="s">
        <v>99</v>
      </c>
      <c r="Z2" s="1" t="s">
        <v>100</v>
      </c>
    </row>
    <row r="3" spans="1:26">
      <c r="A3" s="73"/>
      <c r="B3" s="46"/>
      <c r="C3" s="31" t="s">
        <v>7</v>
      </c>
      <c r="D3" s="31" t="s">
        <v>8</v>
      </c>
      <c r="E3" s="31" t="s">
        <v>9</v>
      </c>
      <c r="F3" s="31" t="s">
        <v>10</v>
      </c>
      <c r="G3" s="31" t="s">
        <v>11</v>
      </c>
      <c r="H3" s="31" t="s">
        <v>12</v>
      </c>
      <c r="I3" s="31" t="s">
        <v>14</v>
      </c>
      <c r="J3" s="31" t="s">
        <v>15</v>
      </c>
      <c r="K3" s="31">
        <v>30</v>
      </c>
      <c r="L3" s="31">
        <v>40</v>
      </c>
      <c r="M3" s="31">
        <v>50</v>
      </c>
      <c r="N3" s="31">
        <v>60</v>
      </c>
      <c r="O3" s="31">
        <v>70</v>
      </c>
      <c r="P3" s="31">
        <v>80</v>
      </c>
      <c r="Q3" s="47">
        <v>90</v>
      </c>
      <c r="R3" s="40"/>
      <c r="S3" s="31"/>
      <c r="T3" s="31"/>
      <c r="V3" s="1" t="s">
        <v>103</v>
      </c>
      <c r="W3" s="1">
        <v>30</v>
      </c>
      <c r="X3" s="1">
        <v>50.4</v>
      </c>
      <c r="Y3" s="1">
        <v>45.8</v>
      </c>
      <c r="Z3" s="1">
        <v>46.3</v>
      </c>
    </row>
    <row r="4" spans="1:26">
      <c r="A4" s="73"/>
      <c r="B4" s="46" t="s">
        <v>98</v>
      </c>
      <c r="C4" s="31">
        <v>15740.7</v>
      </c>
      <c r="D4" s="31">
        <v>16234</v>
      </c>
      <c r="E4" s="31">
        <v>19</v>
      </c>
      <c r="F4" s="31">
        <v>2.8</v>
      </c>
      <c r="G4" s="31">
        <v>0.13</v>
      </c>
      <c r="H4" s="31">
        <v>94</v>
      </c>
      <c r="I4" s="31">
        <v>94</v>
      </c>
      <c r="J4" s="31">
        <v>5594</v>
      </c>
      <c r="K4" s="31">
        <v>50.4</v>
      </c>
      <c r="L4" s="31">
        <v>451.2</v>
      </c>
      <c r="M4" s="31">
        <v>1174.8</v>
      </c>
      <c r="N4" s="31">
        <v>1508.1</v>
      </c>
      <c r="O4" s="31">
        <v>1245.5999999999999</v>
      </c>
      <c r="P4" s="31">
        <v>569.20000000000005</v>
      </c>
      <c r="Q4" s="47">
        <v>215.1</v>
      </c>
      <c r="R4" s="40"/>
      <c r="S4" s="31"/>
      <c r="T4" s="31"/>
      <c r="W4" s="1">
        <v>40</v>
      </c>
      <c r="X4" s="1">
        <v>451.2</v>
      </c>
      <c r="Y4" s="1">
        <v>388</v>
      </c>
      <c r="Z4" s="1">
        <v>400.6</v>
      </c>
    </row>
    <row r="5" spans="1:26">
      <c r="A5" s="73"/>
      <c r="B5" s="46" t="s">
        <v>99</v>
      </c>
      <c r="C5" s="31">
        <v>15911.8</v>
      </c>
      <c r="D5" s="31">
        <v>16398</v>
      </c>
      <c r="E5" s="31">
        <v>17</v>
      </c>
      <c r="F5" s="31">
        <v>2.8</v>
      </c>
      <c r="G5" s="31">
        <v>0.12</v>
      </c>
      <c r="H5" s="31">
        <v>113</v>
      </c>
      <c r="I5" s="31">
        <v>95</v>
      </c>
      <c r="J5" s="31">
        <v>4679</v>
      </c>
      <c r="K5" s="31">
        <v>45.8</v>
      </c>
      <c r="L5" s="31">
        <v>388</v>
      </c>
      <c r="M5" s="31">
        <v>1095.8</v>
      </c>
      <c r="N5" s="31">
        <v>1660.4</v>
      </c>
      <c r="O5" s="31">
        <v>1047.7</v>
      </c>
      <c r="P5" s="31">
        <v>517.4</v>
      </c>
      <c r="Q5" s="47">
        <v>236.9</v>
      </c>
      <c r="R5" s="40"/>
      <c r="S5" s="31"/>
      <c r="T5" s="31"/>
      <c r="W5" s="1">
        <v>50</v>
      </c>
      <c r="X5" s="1">
        <v>1174.8</v>
      </c>
      <c r="Y5" s="1">
        <v>1095.8</v>
      </c>
      <c r="Z5" s="1">
        <v>1039.3</v>
      </c>
    </row>
    <row r="6" spans="1:26" ht="17.25" thickBot="1">
      <c r="A6" s="73"/>
      <c r="B6" s="48" t="s">
        <v>100</v>
      </c>
      <c r="C6" s="49">
        <v>16596.2</v>
      </c>
      <c r="D6" s="49">
        <v>17710</v>
      </c>
      <c r="E6" s="49">
        <v>19</v>
      </c>
      <c r="F6" s="49">
        <v>2.4</v>
      </c>
      <c r="G6" s="49">
        <v>0.14000000000000001</v>
      </c>
      <c r="H6" s="49">
        <v>108</v>
      </c>
      <c r="I6" s="49">
        <v>93</v>
      </c>
      <c r="J6" s="49">
        <v>4577</v>
      </c>
      <c r="K6" s="49">
        <v>46.3</v>
      </c>
      <c r="L6" s="49">
        <v>400.6</v>
      </c>
      <c r="M6" s="49">
        <v>1039.3</v>
      </c>
      <c r="N6" s="49">
        <v>1553.8</v>
      </c>
      <c r="O6" s="49">
        <v>1129.2</v>
      </c>
      <c r="P6" s="49">
        <v>481.2</v>
      </c>
      <c r="Q6" s="50">
        <v>232.5</v>
      </c>
      <c r="R6" s="40"/>
      <c r="S6" s="31"/>
      <c r="T6" s="31"/>
      <c r="W6" s="1">
        <v>60</v>
      </c>
      <c r="X6" s="1">
        <v>1508.1</v>
      </c>
      <c r="Y6" s="1">
        <v>1660.4</v>
      </c>
      <c r="Z6" s="1">
        <v>1553.8</v>
      </c>
    </row>
    <row r="7" spans="1:26" customFormat="1" ht="17.25" thickBot="1">
      <c r="A7" s="74"/>
      <c r="B7" s="51"/>
      <c r="C7" s="51"/>
      <c r="D7" s="51"/>
      <c r="E7" s="51"/>
      <c r="F7" s="51"/>
      <c r="G7" s="51"/>
      <c r="H7" s="51"/>
      <c r="I7" s="51"/>
      <c r="J7" s="51"/>
      <c r="K7" s="51"/>
      <c r="L7" s="41"/>
      <c r="M7" s="41"/>
      <c r="N7" s="41"/>
      <c r="O7" s="41"/>
      <c r="P7" s="41"/>
      <c r="Q7" s="41"/>
      <c r="R7" s="33"/>
      <c r="S7" s="33"/>
      <c r="T7" s="33"/>
      <c r="W7" s="1">
        <v>70</v>
      </c>
      <c r="X7" s="1">
        <v>1245.5999999999999</v>
      </c>
      <c r="Y7" s="1">
        <v>1047.7</v>
      </c>
      <c r="Z7" s="1">
        <v>1129.2</v>
      </c>
    </row>
    <row r="8" spans="1:26">
      <c r="A8" s="73"/>
      <c r="B8" s="42"/>
      <c r="C8" s="43" t="s">
        <v>29</v>
      </c>
      <c r="D8" s="43"/>
      <c r="E8" s="43"/>
      <c r="F8" s="43"/>
      <c r="G8" s="43"/>
      <c r="H8" s="43"/>
      <c r="I8" s="43"/>
      <c r="J8" s="44"/>
      <c r="K8" s="45"/>
      <c r="L8" s="62"/>
      <c r="M8" s="63"/>
      <c r="N8" s="63"/>
      <c r="O8" s="63"/>
      <c r="P8" s="63"/>
      <c r="Q8" s="63"/>
      <c r="R8" s="63"/>
      <c r="S8" s="63"/>
      <c r="T8" s="63"/>
      <c r="W8" s="1">
        <v>80</v>
      </c>
      <c r="X8" s="1">
        <v>569.20000000000005</v>
      </c>
      <c r="Y8" s="1">
        <v>517.4</v>
      </c>
      <c r="Z8" s="1">
        <v>481.2</v>
      </c>
    </row>
    <row r="9" spans="1:26">
      <c r="A9" s="73"/>
      <c r="B9" s="46" t="s">
        <v>26</v>
      </c>
      <c r="C9" s="31" t="s">
        <v>0</v>
      </c>
      <c r="D9" s="31" t="s">
        <v>1</v>
      </c>
      <c r="E9" s="31" t="s">
        <v>2</v>
      </c>
      <c r="F9" s="31" t="s">
        <v>3</v>
      </c>
      <c r="G9" s="31" t="s">
        <v>4</v>
      </c>
      <c r="H9" s="31" t="s">
        <v>5</v>
      </c>
      <c r="I9" s="32" t="s">
        <v>6</v>
      </c>
      <c r="J9" s="32" t="s">
        <v>13</v>
      </c>
      <c r="K9" s="47"/>
      <c r="L9" s="62" t="s">
        <v>21</v>
      </c>
      <c r="M9" s="63" t="s">
        <v>95</v>
      </c>
      <c r="N9" s="63" t="s">
        <v>102</v>
      </c>
      <c r="O9" s="63" t="s">
        <v>17</v>
      </c>
      <c r="P9" s="63" t="s">
        <v>95</v>
      </c>
      <c r="Q9" s="63" t="s">
        <v>102</v>
      </c>
      <c r="R9" s="63" t="s">
        <v>17</v>
      </c>
      <c r="S9" s="63" t="s">
        <v>95</v>
      </c>
      <c r="T9" s="63" t="s">
        <v>102</v>
      </c>
      <c r="W9" s="1">
        <v>90</v>
      </c>
      <c r="X9" s="1">
        <v>215.1</v>
      </c>
      <c r="Y9" s="1">
        <v>236.9</v>
      </c>
      <c r="Z9" s="1">
        <v>232.5</v>
      </c>
    </row>
    <row r="10" spans="1:26">
      <c r="A10" s="73"/>
      <c r="B10" s="46" t="s">
        <v>28</v>
      </c>
      <c r="C10" s="34" t="s">
        <v>7</v>
      </c>
      <c r="D10" s="34" t="s">
        <v>8</v>
      </c>
      <c r="E10" s="34" t="s">
        <v>9</v>
      </c>
      <c r="F10" s="34" t="s">
        <v>10</v>
      </c>
      <c r="G10" s="34" t="s">
        <v>11</v>
      </c>
      <c r="H10" s="34" t="s">
        <v>12</v>
      </c>
      <c r="I10" s="34" t="s">
        <v>14</v>
      </c>
      <c r="J10" s="34" t="s">
        <v>15</v>
      </c>
      <c r="K10" s="54" t="s">
        <v>19</v>
      </c>
      <c r="L10" s="62" t="s">
        <v>22</v>
      </c>
      <c r="M10" s="63" t="s">
        <v>97</v>
      </c>
      <c r="N10" s="63"/>
      <c r="O10" s="63" t="s">
        <v>16</v>
      </c>
      <c r="P10" s="63" t="s">
        <v>97</v>
      </c>
      <c r="Q10" s="63"/>
      <c r="R10" s="63" t="s">
        <v>16</v>
      </c>
      <c r="S10" s="63" t="s">
        <v>97</v>
      </c>
      <c r="T10" s="63"/>
      <c r="V10" s="1" t="s">
        <v>104</v>
      </c>
      <c r="W10" s="1">
        <v>30</v>
      </c>
      <c r="X10" s="1">
        <v>4</v>
      </c>
      <c r="Y10" s="1">
        <v>5</v>
      </c>
      <c r="Z10" s="1">
        <v>5</v>
      </c>
    </row>
    <row r="11" spans="1:26">
      <c r="A11" s="73"/>
      <c r="B11" s="46">
        <v>30</v>
      </c>
      <c r="C11" s="35">
        <v>0</v>
      </c>
      <c r="D11" s="35">
        <v>1.10113241469936E-7</v>
      </c>
      <c r="E11" s="35">
        <v>8.3447547465038995E-4</v>
      </c>
      <c r="F11" s="35">
        <v>3.9478501263075498E-2</v>
      </c>
      <c r="G11" s="35">
        <v>0</v>
      </c>
      <c r="H11" s="35">
        <v>0</v>
      </c>
      <c r="I11" s="35">
        <v>0</v>
      </c>
      <c r="J11" s="35">
        <v>9.9180294528125497E-3</v>
      </c>
      <c r="K11" s="55">
        <v>0.31167513767787303</v>
      </c>
      <c r="L11" s="64">
        <f>$C11*$C$4+$D11*$D$4+$E11*$E$4+$F11*$F$4+$G11*$G$4+$H11*$H$4+$I11*$I$4+$J11*$J$4+$K11</f>
        <v>55.921314312628269</v>
      </c>
      <c r="M11" s="65">
        <f>ABS(L11-X3)</f>
        <v>5.5213143126282702</v>
      </c>
      <c r="N11" s="66">
        <f>M11/X3</f>
        <v>0.10954988715532282</v>
      </c>
      <c r="O11" s="65">
        <f t="shared" ref="O11:O17" si="0">C11*$C$5+D11*$D$5+E11*$E$5+F11*$F$5+G11*$G$5+H11*$H$5+I11*$I$5+J11*$J$5+K11</f>
        <v>46.844666470927088</v>
      </c>
      <c r="P11" s="65">
        <f>ABS(O11-Y3)</f>
        <v>1.0446664709270905</v>
      </c>
      <c r="Q11" s="66">
        <f>P11/Y3</f>
        <v>2.2809311592294556E-2</v>
      </c>
      <c r="R11" s="65">
        <f>C11*$C$6+D11*$D$6+E11*$E$6+F11*$F$6+G11*$G$6+H11*$H$6+I11*$I$6+J11*$J$6+K11</f>
        <v>45.819049485757084</v>
      </c>
      <c r="S11" s="65">
        <f>ABS(R11-Z3)</f>
        <v>0.48095051424291313</v>
      </c>
      <c r="T11" s="66">
        <f>S11/Z3</f>
        <v>1.0387700091639593E-2</v>
      </c>
      <c r="U11" s="29"/>
      <c r="W11" s="1">
        <v>40</v>
      </c>
      <c r="X11" s="1">
        <v>20</v>
      </c>
      <c r="Y11" s="1">
        <v>19</v>
      </c>
      <c r="Z11" s="1">
        <v>21</v>
      </c>
    </row>
    <row r="12" spans="1:26">
      <c r="A12" s="73"/>
      <c r="B12" s="46">
        <v>40</v>
      </c>
      <c r="C12" s="35">
        <v>-4.2030982674265398E-3</v>
      </c>
      <c r="D12" s="35">
        <v>-1.02628505621102E-3</v>
      </c>
      <c r="E12" s="35">
        <v>4.6108207884674002</v>
      </c>
      <c r="F12" s="35">
        <v>0.460990946045366</v>
      </c>
      <c r="G12" s="35">
        <v>3.0268265591091499</v>
      </c>
      <c r="H12" s="35">
        <v>1.76616019419536</v>
      </c>
      <c r="I12" s="35">
        <v>2.8723538128727601</v>
      </c>
      <c r="J12" s="35">
        <v>7.3357839235646899E-2</v>
      </c>
      <c r="K12" s="55">
        <v>-389.17453345374702</v>
      </c>
      <c r="L12" s="64">
        <f t="shared" ref="L12:L17" si="1">$C12*$C$4+$D12*$D$4+$E12*$E$4+$F12*$F$4+$G12*$G$4+$H12*$H$4+$I12*$I$4+$J12*$J$4+$K12</f>
        <v>463.67897247674614</v>
      </c>
      <c r="M12" s="65">
        <f t="shared" ref="M12:M17" si="2">ABS(L12-X4)</f>
        <v>12.478972476746151</v>
      </c>
      <c r="N12" s="66">
        <f t="shared" ref="N12:N17" si="3">M12/X4</f>
        <v>2.7657297155909023E-2</v>
      </c>
      <c r="O12" s="65">
        <f t="shared" si="0"/>
        <v>422.84657637341274</v>
      </c>
      <c r="P12" s="65">
        <f t="shared" ref="P12:P17" si="4">ABS(O12-Y4)</f>
        <v>34.846576373412745</v>
      </c>
      <c r="Q12" s="66">
        <f t="shared" ref="Q12:Q17" si="5">P12/Y4</f>
        <v>8.9810763849001926E-2</v>
      </c>
      <c r="R12" s="65">
        <f t="shared" ref="R12:R17" si="6">C12*$C$6+D12*$D$6+E12*$E$6+F12*$F$6+G12*$G$6+H12*$H$6+I12*$I$6+J12*$J$6+K12</f>
        <v>405.66326345637776</v>
      </c>
      <c r="S12" s="65">
        <f t="shared" ref="S12:S17" si="7">ABS(R12-Z4)</f>
        <v>5.0632634563777401</v>
      </c>
      <c r="T12" s="66">
        <f t="shared" ref="T12:T17" si="8">S12/Z4</f>
        <v>1.2639199841182575E-2</v>
      </c>
      <c r="U12" s="29"/>
      <c r="W12" s="1">
        <v>50</v>
      </c>
      <c r="X12" s="1">
        <v>23</v>
      </c>
      <c r="Y12" s="1">
        <v>22</v>
      </c>
      <c r="Z12" s="1">
        <v>23</v>
      </c>
    </row>
    <row r="13" spans="1:26">
      <c r="A13" s="73"/>
      <c r="B13" s="46">
        <v>50</v>
      </c>
      <c r="C13" s="35">
        <v>-7.7170783854612597E-3</v>
      </c>
      <c r="D13" s="35">
        <v>2.0708542346649702E-3</v>
      </c>
      <c r="E13" s="35">
        <v>2.4638540993262001</v>
      </c>
      <c r="F13" s="35">
        <v>-29.115893580511599</v>
      </c>
      <c r="G13" s="35">
        <v>816.81611804092995</v>
      </c>
      <c r="H13" s="35">
        <v>-2.7398704157900098</v>
      </c>
      <c r="I13" s="35">
        <v>32.801643830235399</v>
      </c>
      <c r="J13" s="35">
        <v>0.21228279013371201</v>
      </c>
      <c r="K13" s="55">
        <v>-2574.32797201434</v>
      </c>
      <c r="L13" s="64">
        <f t="shared" si="1"/>
        <v>1422.6095100621187</v>
      </c>
      <c r="M13" s="65">
        <f t="shared" si="2"/>
        <v>247.80951006211876</v>
      </c>
      <c r="N13" s="66">
        <f t="shared" si="3"/>
        <v>0.21093761496605276</v>
      </c>
      <c r="O13" s="65">
        <f t="shared" si="0"/>
        <v>1195.0382216236685</v>
      </c>
      <c r="P13" s="65">
        <f t="shared" si="4"/>
        <v>99.238221623668551</v>
      </c>
      <c r="Q13" s="66">
        <f t="shared" si="5"/>
        <v>9.0562348625359154E-2</v>
      </c>
      <c r="R13" s="65">
        <f t="shared" si="6"/>
        <v>1151.8272217490558</v>
      </c>
      <c r="S13" s="65">
        <f t="shared" si="7"/>
        <v>112.5272217490558</v>
      </c>
      <c r="T13" s="66">
        <f t="shared" si="8"/>
        <v>0.10827212715198288</v>
      </c>
      <c r="U13" s="29"/>
      <c r="W13" s="1">
        <v>60</v>
      </c>
      <c r="X13" s="1">
        <v>41</v>
      </c>
      <c r="Y13" s="1">
        <v>50</v>
      </c>
      <c r="Z13" s="1">
        <v>44</v>
      </c>
    </row>
    <row r="14" spans="1:26">
      <c r="A14" s="73"/>
      <c r="B14" s="46">
        <v>60</v>
      </c>
      <c r="C14" s="35">
        <v>-1.08867365813624E-2</v>
      </c>
      <c r="D14" s="35">
        <v>-1.1637890763251099E-4</v>
      </c>
      <c r="E14" s="35">
        <v>0.49976909592639501</v>
      </c>
      <c r="F14" s="35">
        <v>-28.010031644327501</v>
      </c>
      <c r="G14" s="35">
        <v>1430.9143050160801</v>
      </c>
      <c r="H14" s="35">
        <v>2.4807588542257402</v>
      </c>
      <c r="I14" s="35">
        <v>43.355040907274599</v>
      </c>
      <c r="J14" s="35">
        <v>0.27327179916412098</v>
      </c>
      <c r="K14" s="55">
        <v>-3937.2721728137599</v>
      </c>
      <c r="L14" s="64">
        <f t="shared" si="1"/>
        <v>1843.8076834691824</v>
      </c>
      <c r="M14" s="65">
        <f t="shared" si="2"/>
        <v>335.70768346918248</v>
      </c>
      <c r="N14" s="66">
        <f t="shared" si="3"/>
        <v>0.22260306575769678</v>
      </c>
      <c r="O14" s="65">
        <f t="shared" si="0"/>
        <v>1667.0629583596387</v>
      </c>
      <c r="P14" s="65">
        <f t="shared" si="4"/>
        <v>6.662958359638651</v>
      </c>
      <c r="Q14" s="66">
        <f t="shared" si="5"/>
        <v>4.0128633820998858E-3</v>
      </c>
      <c r="R14" s="65">
        <f t="shared" si="6"/>
        <v>1573.2936240660279</v>
      </c>
      <c r="S14" s="65">
        <f t="shared" si="7"/>
        <v>19.493624066027905</v>
      </c>
      <c r="T14" s="66">
        <f t="shared" si="8"/>
        <v>1.2545774273412219E-2</v>
      </c>
      <c r="U14" s="29"/>
      <c r="W14" s="1">
        <v>70</v>
      </c>
      <c r="X14" s="1">
        <v>89</v>
      </c>
      <c r="Y14" s="1">
        <v>97</v>
      </c>
      <c r="Z14" s="1">
        <v>89</v>
      </c>
    </row>
    <row r="15" spans="1:26">
      <c r="A15" s="73"/>
      <c r="B15" s="46">
        <v>70</v>
      </c>
      <c r="C15" s="35">
        <v>-7.2050699980749696E-3</v>
      </c>
      <c r="D15" s="35">
        <v>2.5110298532034902E-3</v>
      </c>
      <c r="E15" s="35">
        <v>1.65391217309105</v>
      </c>
      <c r="F15" s="35">
        <v>-19.4660605022891</v>
      </c>
      <c r="G15" s="35">
        <v>179.05489360703999</v>
      </c>
      <c r="H15" s="35">
        <v>-0.74745796281007504</v>
      </c>
      <c r="I15" s="35">
        <v>18.1226598016354</v>
      </c>
      <c r="J15" s="35">
        <v>0.22420047977275001</v>
      </c>
      <c r="K15" s="55">
        <v>-1441.2734551645301</v>
      </c>
      <c r="L15" s="64">
        <f t="shared" si="1"/>
        <v>1373.7207129032565</v>
      </c>
      <c r="M15" s="65">
        <f t="shared" si="2"/>
        <v>128.12071290325662</v>
      </c>
      <c r="N15" s="66">
        <f t="shared" si="3"/>
        <v>0.1028586327097436</v>
      </c>
      <c r="O15" s="65">
        <f t="shared" si="0"/>
        <v>1166.5788805564368</v>
      </c>
      <c r="P15" s="65">
        <f t="shared" si="4"/>
        <v>118.8788805564368</v>
      </c>
      <c r="Q15" s="66">
        <f t="shared" si="5"/>
        <v>0.11346652720858719</v>
      </c>
      <c r="R15" s="65">
        <f t="shared" si="6"/>
        <v>1124.2410695103542</v>
      </c>
      <c r="S15" s="65">
        <f t="shared" si="7"/>
        <v>4.9589304896458088</v>
      </c>
      <c r="T15" s="66">
        <f t="shared" si="8"/>
        <v>4.3915431187086509E-3</v>
      </c>
      <c r="U15" s="29"/>
      <c r="W15" s="1">
        <v>80</v>
      </c>
      <c r="X15" s="1">
        <v>150</v>
      </c>
      <c r="Y15" s="1">
        <v>145</v>
      </c>
      <c r="Z15" s="1">
        <v>143</v>
      </c>
    </row>
    <row r="16" spans="1:26">
      <c r="A16" s="73"/>
      <c r="B16" s="46">
        <v>80</v>
      </c>
      <c r="C16" s="35">
        <v>-3.8380661224110902E-3</v>
      </c>
      <c r="D16" s="35">
        <v>-4.08368038803545E-4</v>
      </c>
      <c r="E16" s="35">
        <v>2.3318636748563302</v>
      </c>
      <c r="F16" s="35">
        <v>-1.77690821608533</v>
      </c>
      <c r="G16" s="35">
        <v>-87.310107885407504</v>
      </c>
      <c r="H16" s="35">
        <v>-3.6475703770383001</v>
      </c>
      <c r="I16" s="35">
        <v>23.896990659312099</v>
      </c>
      <c r="J16" s="35">
        <v>0.123005676729751</v>
      </c>
      <c r="K16" s="55">
        <v>-1821.0485186246201</v>
      </c>
      <c r="L16" s="64">
        <f t="shared" si="1"/>
        <v>731.42720217249916</v>
      </c>
      <c r="M16" s="65">
        <f t="shared" si="2"/>
        <v>162.22720217249912</v>
      </c>
      <c r="N16" s="66">
        <f t="shared" si="3"/>
        <v>0.28500913944571171</v>
      </c>
      <c r="O16" s="65">
        <f t="shared" si="0"/>
        <v>568.95586971759485</v>
      </c>
      <c r="P16" s="65">
        <f t="shared" si="4"/>
        <v>51.555869717594874</v>
      </c>
      <c r="Q16" s="66">
        <f t="shared" si="5"/>
        <v>9.9644123922680475E-2</v>
      </c>
      <c r="R16" s="65">
        <f t="shared" si="6"/>
        <v>527.31889841507791</v>
      </c>
      <c r="S16" s="65">
        <f t="shared" si="7"/>
        <v>46.118898415077922</v>
      </c>
      <c r="T16" s="66">
        <f t="shared" si="8"/>
        <v>9.5841434777801174E-2</v>
      </c>
      <c r="U16" s="29"/>
      <c r="W16" s="1">
        <v>90</v>
      </c>
      <c r="X16" s="1">
        <v>93</v>
      </c>
      <c r="Y16" s="1">
        <v>101</v>
      </c>
      <c r="Z16" s="1">
        <v>109</v>
      </c>
    </row>
    <row r="17" spans="1:26" ht="17.25" thickBot="1">
      <c r="A17" s="73"/>
      <c r="B17" s="48">
        <v>90</v>
      </c>
      <c r="C17" s="56">
        <v>0</v>
      </c>
      <c r="D17" s="56">
        <v>2.0355275630229101E-3</v>
      </c>
      <c r="E17" s="56">
        <v>1.4431034304933801</v>
      </c>
      <c r="F17" s="56">
        <v>-6.8431637421525799</v>
      </c>
      <c r="G17" s="56">
        <v>171.09167699704599</v>
      </c>
      <c r="H17" s="56">
        <v>-0.22318258614370001</v>
      </c>
      <c r="I17" s="56">
        <v>-21.695675601611999</v>
      </c>
      <c r="J17" s="56">
        <v>1.65045604839535E-2</v>
      </c>
      <c r="K17" s="57">
        <v>2037.8466632699799</v>
      </c>
      <c r="L17" s="64">
        <f t="shared" si="1"/>
        <v>133.34528413725707</v>
      </c>
      <c r="M17" s="65">
        <f t="shared" si="2"/>
        <v>81.754715862742927</v>
      </c>
      <c r="N17" s="66">
        <f t="shared" si="3"/>
        <v>0.38007771205366309</v>
      </c>
      <c r="O17" s="65">
        <f t="shared" si="0"/>
        <v>88.044169445475518</v>
      </c>
      <c r="P17" s="65">
        <f t="shared" si="4"/>
        <v>148.85583055452449</v>
      </c>
      <c r="Q17" s="66">
        <f t="shared" si="5"/>
        <v>0.62834879930149634</v>
      </c>
      <c r="R17" s="65">
        <f t="shared" si="6"/>
        <v>142.58388647052971</v>
      </c>
      <c r="S17" s="65">
        <f t="shared" si="7"/>
        <v>89.916113529470294</v>
      </c>
      <c r="T17" s="66">
        <f t="shared" si="8"/>
        <v>0.38673597216976469</v>
      </c>
      <c r="U17" s="29"/>
      <c r="V17" s="1" t="s">
        <v>105</v>
      </c>
      <c r="W17" s="1">
        <v>30</v>
      </c>
      <c r="X17" s="1">
        <v>12</v>
      </c>
      <c r="Y17" s="1">
        <v>13</v>
      </c>
      <c r="Z17" s="1">
        <v>12</v>
      </c>
    </row>
    <row r="18" spans="1:26">
      <c r="A18" s="74"/>
      <c r="B18" s="52"/>
      <c r="C18" s="52" t="s">
        <v>29</v>
      </c>
      <c r="D18" s="53"/>
      <c r="E18" s="53"/>
      <c r="F18" s="52"/>
      <c r="G18" s="52"/>
      <c r="H18" s="52"/>
      <c r="I18" s="52"/>
      <c r="J18" s="52"/>
      <c r="K18" s="52"/>
      <c r="L18" s="67"/>
      <c r="M18" s="63"/>
      <c r="N18" s="63"/>
      <c r="O18" s="65"/>
      <c r="P18" s="63"/>
      <c r="Q18" s="63"/>
      <c r="R18" s="63"/>
      <c r="S18" s="63"/>
      <c r="T18" s="63"/>
      <c r="W18" s="1">
        <v>40</v>
      </c>
      <c r="X18" s="1">
        <v>79</v>
      </c>
      <c r="Y18" s="1">
        <v>84</v>
      </c>
      <c r="Z18" s="1">
        <v>78</v>
      </c>
    </row>
    <row r="19" spans="1:26">
      <c r="A19" s="74"/>
      <c r="B19" s="31" t="s">
        <v>26</v>
      </c>
      <c r="C19" s="31" t="s">
        <v>0</v>
      </c>
      <c r="D19" s="31" t="s">
        <v>1</v>
      </c>
      <c r="E19" s="31" t="s">
        <v>2</v>
      </c>
      <c r="F19" s="31" t="s">
        <v>3</v>
      </c>
      <c r="G19" s="31" t="s">
        <v>4</v>
      </c>
      <c r="H19" s="31" t="s">
        <v>5</v>
      </c>
      <c r="I19" s="32" t="s">
        <v>6</v>
      </c>
      <c r="J19" s="32" t="s">
        <v>13</v>
      </c>
      <c r="K19" s="31"/>
      <c r="L19" s="63" t="s">
        <v>21</v>
      </c>
      <c r="M19" s="63" t="s">
        <v>95</v>
      </c>
      <c r="N19" s="63" t="s">
        <v>102</v>
      </c>
      <c r="O19" s="63" t="s">
        <v>17</v>
      </c>
      <c r="P19" s="63" t="s">
        <v>95</v>
      </c>
      <c r="Q19" s="63" t="s">
        <v>102</v>
      </c>
      <c r="R19" s="63" t="s">
        <v>17</v>
      </c>
      <c r="S19" s="63" t="s">
        <v>95</v>
      </c>
      <c r="T19" s="63" t="s">
        <v>102</v>
      </c>
      <c r="W19" s="1">
        <v>50</v>
      </c>
      <c r="X19" s="1">
        <v>171</v>
      </c>
      <c r="Y19" s="1">
        <v>190</v>
      </c>
      <c r="Z19" s="1">
        <v>193</v>
      </c>
    </row>
    <row r="20" spans="1:26">
      <c r="A20" s="74"/>
      <c r="B20" s="31" t="s">
        <v>27</v>
      </c>
      <c r="C20" s="31" t="s">
        <v>7</v>
      </c>
      <c r="D20" s="31" t="s">
        <v>8</v>
      </c>
      <c r="E20" s="31" t="s">
        <v>9</v>
      </c>
      <c r="F20" s="31" t="s">
        <v>10</v>
      </c>
      <c r="G20" s="31" t="s">
        <v>11</v>
      </c>
      <c r="H20" s="31" t="s">
        <v>12</v>
      </c>
      <c r="I20" s="31" t="s">
        <v>14</v>
      </c>
      <c r="J20" s="31" t="s">
        <v>15</v>
      </c>
      <c r="K20" s="31" t="s">
        <v>19</v>
      </c>
      <c r="L20" s="63" t="s">
        <v>22</v>
      </c>
      <c r="M20" s="63" t="s">
        <v>97</v>
      </c>
      <c r="N20" s="63"/>
      <c r="O20" s="63" t="s">
        <v>16</v>
      </c>
      <c r="P20" s="63" t="s">
        <v>97</v>
      </c>
      <c r="Q20" s="63"/>
      <c r="R20" s="63" t="s">
        <v>16</v>
      </c>
      <c r="S20" s="63" t="s">
        <v>97</v>
      </c>
      <c r="T20" s="63"/>
      <c r="W20" s="1">
        <v>60</v>
      </c>
      <c r="X20" s="1">
        <v>301</v>
      </c>
      <c r="Y20" s="1">
        <v>268</v>
      </c>
      <c r="Z20" s="1">
        <v>303</v>
      </c>
    </row>
    <row r="21" spans="1:26">
      <c r="A21" s="74"/>
      <c r="B21" s="31">
        <v>30</v>
      </c>
      <c r="C21" s="36">
        <v>2.4450000000000001E-5</v>
      </c>
      <c r="D21" s="36">
        <v>-1.3680000000000001E-6</v>
      </c>
      <c r="E21" s="36">
        <v>-8.7690000000000008E-3</v>
      </c>
      <c r="F21" s="36">
        <v>5.5910000000000001E-2</v>
      </c>
      <c r="G21" s="36">
        <v>-1.077</v>
      </c>
      <c r="H21" s="36">
        <v>-2.9610000000000001E-3</v>
      </c>
      <c r="I21" s="36">
        <v>-2.545E-2</v>
      </c>
      <c r="J21" s="36">
        <v>1.0030000000000001E-2</v>
      </c>
      <c r="K21" s="36">
        <v>2.1850000000000001</v>
      </c>
      <c r="L21" s="68">
        <f t="shared" ref="L21:L26" si="9">C21*$C$4+D21*$D$4+E21*$E$4+F21*$F$4+G21*$G$4+H21*$H$4+I21*$I$4+J21*$J$4+K21</f>
        <v>55.834765003000008</v>
      </c>
      <c r="M21" s="68">
        <f>ABS(L21-X3)</f>
        <v>5.4347650030000096</v>
      </c>
      <c r="N21" s="66">
        <f t="shared" ref="N21:N27" si="10">M21/X3</f>
        <v>0.1078326389484129</v>
      </c>
      <c r="O21" s="68">
        <f>C21*$C$5+D21*$D$5+E21*$E$5+F21*$F$5+G21*$G$5+H21*$H$5+I21*$I$5+J21*$J$5+K21</f>
        <v>46.607873046000009</v>
      </c>
      <c r="P21" s="68">
        <f>ABS(O21-Y3)</f>
        <v>0.80787304600001164</v>
      </c>
      <c r="Q21" s="66">
        <f>P21/Y3</f>
        <v>1.7639149475982788E-2</v>
      </c>
      <c r="R21" s="68">
        <f>C21*$C$6+D21*$D$6+E21*$E$6+F21*$F$6+G21*$G$6+H21*$H$6+I21*$I$6+J21*$J$6+K21</f>
        <v>45.604014810000002</v>
      </c>
      <c r="S21" s="68">
        <f>ABS(R21-Z3)</f>
        <v>0.6959851899999947</v>
      </c>
      <c r="T21" s="66">
        <f>S21/Z3</f>
        <v>1.5032077537796862E-2</v>
      </c>
      <c r="U21" s="29"/>
      <c r="W21" s="1">
        <v>70</v>
      </c>
      <c r="X21" s="1">
        <v>212</v>
      </c>
      <c r="Y21" s="1">
        <v>242</v>
      </c>
      <c r="Z21" s="1">
        <v>221</v>
      </c>
    </row>
    <row r="22" spans="1:26">
      <c r="A22" s="74"/>
      <c r="B22" s="31">
        <v>40</v>
      </c>
      <c r="C22" s="36">
        <v>-2.528E-2</v>
      </c>
      <c r="D22" s="36">
        <v>1.751E-3</v>
      </c>
      <c r="E22" s="36">
        <v>17.13</v>
      </c>
      <c r="F22" s="36">
        <v>-63.28</v>
      </c>
      <c r="G22" s="36">
        <v>1097</v>
      </c>
      <c r="H22" s="36">
        <v>3.9140000000000001</v>
      </c>
      <c r="I22" s="36">
        <v>48.51</v>
      </c>
      <c r="J22" s="36">
        <v>3.2750000000000001E-2</v>
      </c>
      <c r="K22" s="36">
        <v>-4378</v>
      </c>
      <c r="L22" s="68">
        <f t="shared" si="9"/>
        <v>654.45633799999905</v>
      </c>
      <c r="M22" s="68">
        <f t="shared" ref="M22:M27" si="11">ABS(L22-X4)</f>
        <v>203.25633799999906</v>
      </c>
      <c r="N22" s="66">
        <f t="shared" si="10"/>
        <v>0.45047947251772841</v>
      </c>
      <c r="O22" s="68">
        <f t="shared" ref="O22:O27" si="12">C22*$C$5+D22*$D$5+E22*$E$5+F22*$F$5+G22*$G$5+H22*$H$5+I22*$I$5+J22*$J$5+K22</f>
        <v>698.0978439999999</v>
      </c>
      <c r="P22" s="68">
        <f t="shared" ref="P22:P27" si="13">ABS(O22-Y4)</f>
        <v>310.0978439999999</v>
      </c>
      <c r="Q22" s="66">
        <f t="shared" ref="Q22:Q27" si="14">P22/Y4</f>
        <v>0.79922124742268019</v>
      </c>
      <c r="R22" s="68">
        <f t="shared" ref="R22:R27" si="15">C22*$C$6+D22*$D$6+E22*$E$6+F22*$F$6+G22*$G$6+H22*$H$6+I22*$I$6+J22*$J$6+K22</f>
        <v>644.67502399999921</v>
      </c>
      <c r="S22" s="68">
        <f t="shared" ref="S22:S27" si="16">ABS(R22-Z4)</f>
        <v>244.07502399999919</v>
      </c>
      <c r="T22" s="66">
        <f t="shared" ref="T22:T27" si="17">S22/Z4</f>
        <v>0.60927364952570939</v>
      </c>
      <c r="U22" s="29"/>
      <c r="W22" s="1">
        <v>80</v>
      </c>
      <c r="X22" s="1">
        <v>87</v>
      </c>
      <c r="Y22" s="1">
        <v>91</v>
      </c>
      <c r="Z22" s="1">
        <v>95</v>
      </c>
    </row>
    <row r="23" spans="1:26">
      <c r="A23" s="74"/>
      <c r="B23" s="31">
        <v>50</v>
      </c>
      <c r="C23" s="36">
        <v>5.9839999999999997E-2</v>
      </c>
      <c r="D23" s="36">
        <v>-5.2969999999999996E-3</v>
      </c>
      <c r="E23" s="36">
        <v>-34.549999999999997</v>
      </c>
      <c r="F23" s="36">
        <v>138.6</v>
      </c>
      <c r="G23" s="36">
        <v>-2903</v>
      </c>
      <c r="H23" s="36">
        <v>-8.6969999999999992</v>
      </c>
      <c r="I23" s="36">
        <v>-115.1</v>
      </c>
      <c r="J23" s="36">
        <v>0.34339999999999998</v>
      </c>
      <c r="K23" s="36">
        <v>10290</v>
      </c>
      <c r="L23" s="68">
        <f t="shared" si="9"/>
        <v>784.23359000000164</v>
      </c>
      <c r="M23" s="68">
        <f t="shared" si="11"/>
        <v>390.56640999999831</v>
      </c>
      <c r="N23" s="66">
        <f t="shared" si="10"/>
        <v>0.33245353251617155</v>
      </c>
      <c r="O23" s="68">
        <f t="shared" si="12"/>
        <v>297.1795060000004</v>
      </c>
      <c r="P23" s="68">
        <f t="shared" si="13"/>
        <v>798.62049399999955</v>
      </c>
      <c r="Q23" s="66">
        <f t="shared" si="14"/>
        <v>0.72880132688446764</v>
      </c>
      <c r="R23" s="68">
        <f t="shared" si="15"/>
        <v>387.24253800000042</v>
      </c>
      <c r="S23" s="68">
        <f t="shared" si="16"/>
        <v>652.05746199999953</v>
      </c>
      <c r="T23" s="66">
        <f t="shared" si="17"/>
        <v>0.62740061772346734</v>
      </c>
      <c r="U23" s="29"/>
      <c r="W23" s="1">
        <v>90</v>
      </c>
      <c r="X23" s="1">
        <v>32</v>
      </c>
      <c r="Y23" s="1">
        <v>33</v>
      </c>
      <c r="Z23" s="1">
        <v>32</v>
      </c>
    </row>
    <row r="24" spans="1:26">
      <c r="A24" s="74"/>
      <c r="B24" s="31">
        <v>60</v>
      </c>
      <c r="C24" s="36">
        <v>4.6280000000000002E-2</v>
      </c>
      <c r="D24" s="36">
        <v>-1.129E-2</v>
      </c>
      <c r="E24" s="36">
        <v>-29.36</v>
      </c>
      <c r="F24" s="36">
        <v>165.6</v>
      </c>
      <c r="G24" s="36">
        <v>-1774</v>
      </c>
      <c r="H24" s="36">
        <v>-2.4870000000000001</v>
      </c>
      <c r="I24" s="36">
        <v>-86.01</v>
      </c>
      <c r="J24" s="36">
        <v>0.3926</v>
      </c>
      <c r="K24" s="36">
        <v>7207</v>
      </c>
      <c r="L24" s="68">
        <f t="shared" si="9"/>
        <v>1304.9041359999992</v>
      </c>
      <c r="M24" s="68">
        <f t="shared" si="11"/>
        <v>203.19586400000071</v>
      </c>
      <c r="N24" s="66">
        <f t="shared" si="10"/>
        <v>0.134736333134408</v>
      </c>
      <c r="O24" s="68">
        <f t="shared" si="12"/>
        <v>894.93908399999964</v>
      </c>
      <c r="P24" s="68">
        <f t="shared" si="13"/>
        <v>765.46091600000045</v>
      </c>
      <c r="Q24" s="66">
        <f t="shared" si="14"/>
        <v>0.46100994700072295</v>
      </c>
      <c r="R24" s="68">
        <f t="shared" si="15"/>
        <v>895.77043599999979</v>
      </c>
      <c r="S24" s="68">
        <f t="shared" si="16"/>
        <v>658.02956400000016</v>
      </c>
      <c r="T24" s="66">
        <f t="shared" si="17"/>
        <v>0.42349695198867304</v>
      </c>
      <c r="U24" s="29"/>
      <c r="V24" s="1" t="s">
        <v>106</v>
      </c>
      <c r="W24" s="1">
        <v>30</v>
      </c>
      <c r="X24" s="1">
        <v>3</v>
      </c>
      <c r="Y24" s="1">
        <v>3</v>
      </c>
      <c r="Z24" s="1">
        <v>4</v>
      </c>
    </row>
    <row r="25" spans="1:26">
      <c r="A25" s="74"/>
      <c r="B25" s="31">
        <v>70</v>
      </c>
      <c r="C25" s="36">
        <v>5.1060000000000003E-3</v>
      </c>
      <c r="D25" s="36">
        <v>1.683E-3</v>
      </c>
      <c r="E25" s="36">
        <v>-4.9850000000000003</v>
      </c>
      <c r="F25" s="36">
        <v>0.77849999999999997</v>
      </c>
      <c r="G25" s="36">
        <v>-454.3</v>
      </c>
      <c r="H25" s="36">
        <v>-1.6990000000000001</v>
      </c>
      <c r="I25" s="36">
        <v>-7.6639999999999997</v>
      </c>
      <c r="J25" s="36">
        <v>0.24660000000000001</v>
      </c>
      <c r="K25" s="36">
        <v>803.2</v>
      </c>
      <c r="L25" s="68">
        <f t="shared" si="9"/>
        <v>1258.6580362000002</v>
      </c>
      <c r="M25" s="68">
        <f t="shared" si="11"/>
        <v>13.058036200000288</v>
      </c>
      <c r="N25" s="66">
        <f t="shared" si="10"/>
        <v>1.0483330282594966E-2</v>
      </c>
      <c r="O25" s="68">
        <f t="shared" si="12"/>
        <v>1008.7366848000001</v>
      </c>
      <c r="P25" s="68">
        <f t="shared" si="13"/>
        <v>38.963315199999897</v>
      </c>
      <c r="Q25" s="66">
        <f t="shared" si="14"/>
        <v>3.7189381693232694E-2</v>
      </c>
      <c r="R25" s="68">
        <f t="shared" si="15"/>
        <v>993.74172720000013</v>
      </c>
      <c r="S25" s="68">
        <f t="shared" si="16"/>
        <v>135.45827279999992</v>
      </c>
      <c r="T25" s="66">
        <f t="shared" si="17"/>
        <v>0.11995950478214658</v>
      </c>
      <c r="U25" s="29"/>
      <c r="W25" s="1">
        <v>40</v>
      </c>
      <c r="X25" s="1">
        <v>16</v>
      </c>
      <c r="Y25" s="1">
        <v>19</v>
      </c>
      <c r="Z25" s="1">
        <v>19</v>
      </c>
    </row>
    <row r="26" spans="1:26">
      <c r="A26" s="74"/>
      <c r="B26" s="31">
        <v>80</v>
      </c>
      <c r="C26" s="36">
        <v>1.406E-2</v>
      </c>
      <c r="D26" s="36">
        <v>-2.9880000000000002E-3</v>
      </c>
      <c r="E26" s="36">
        <v>-8.1920000000000002</v>
      </c>
      <c r="F26" s="36">
        <v>53.3</v>
      </c>
      <c r="G26" s="36">
        <v>-1035</v>
      </c>
      <c r="H26" s="36">
        <v>-5.4240000000000004</v>
      </c>
      <c r="I26" s="36">
        <v>-15.32</v>
      </c>
      <c r="J26" s="36">
        <v>0.15920000000000001</v>
      </c>
      <c r="K26" s="36">
        <v>1595</v>
      </c>
      <c r="L26" s="68">
        <f t="shared" si="9"/>
        <v>567.47785000000022</v>
      </c>
      <c r="M26" s="68">
        <f t="shared" si="11"/>
        <v>1.7221499999998287</v>
      </c>
      <c r="N26" s="66">
        <f t="shared" si="10"/>
        <v>3.0255621925506476E-3</v>
      </c>
      <c r="O26" s="68">
        <f t="shared" si="12"/>
        <v>332.08348399999977</v>
      </c>
      <c r="P26" s="68">
        <f t="shared" si="13"/>
        <v>185.31651600000021</v>
      </c>
      <c r="Q26" s="66">
        <f t="shared" si="14"/>
        <v>0.35816875918051838</v>
      </c>
      <c r="R26" s="68">
        <f t="shared" si="15"/>
        <v>320.90349199999991</v>
      </c>
      <c r="S26" s="68">
        <f t="shared" si="16"/>
        <v>160.29650800000007</v>
      </c>
      <c r="T26" s="66">
        <f t="shared" si="17"/>
        <v>0.33311826267664191</v>
      </c>
      <c r="U26" s="29"/>
      <c r="W26" s="1">
        <v>50</v>
      </c>
      <c r="X26" s="1">
        <v>71</v>
      </c>
      <c r="Y26" s="1">
        <v>63</v>
      </c>
      <c r="Z26" s="1">
        <v>63</v>
      </c>
    </row>
    <row r="27" spans="1:26">
      <c r="A27" s="74"/>
      <c r="B27" s="31">
        <v>90</v>
      </c>
      <c r="C27" s="36">
        <v>-4.4519999999999997E-2</v>
      </c>
      <c r="D27" s="36">
        <v>1.1780000000000001E-2</v>
      </c>
      <c r="E27" s="36">
        <v>28.3</v>
      </c>
      <c r="F27" s="36">
        <v>-187.6</v>
      </c>
      <c r="G27" s="36">
        <v>2.407</v>
      </c>
      <c r="H27" s="36">
        <v>4.1680000000000001</v>
      </c>
      <c r="I27" s="36">
        <v>77.180000000000007</v>
      </c>
      <c r="J27" s="36">
        <v>-7.3419999999999999E-2</v>
      </c>
      <c r="K27" s="36">
        <v>-6515</v>
      </c>
      <c r="L27" s="68">
        <v>190</v>
      </c>
      <c r="M27" s="68">
        <f t="shared" si="11"/>
        <v>25.099999999999994</v>
      </c>
      <c r="N27" s="66">
        <f t="shared" si="10"/>
        <v>0.11668991166899115</v>
      </c>
      <c r="O27" s="68">
        <f t="shared" si="12"/>
        <v>385.43576400000074</v>
      </c>
      <c r="P27" s="68">
        <f t="shared" si="13"/>
        <v>148.53576400000074</v>
      </c>
      <c r="Q27" s="66">
        <f t="shared" si="14"/>
        <v>0.62699773744196174</v>
      </c>
      <c r="R27" s="68">
        <f t="shared" si="15"/>
        <v>334.3986160000004</v>
      </c>
      <c r="S27" s="68">
        <f t="shared" si="16"/>
        <v>101.8986160000004</v>
      </c>
      <c r="T27" s="66">
        <f t="shared" si="17"/>
        <v>0.4382736172043028</v>
      </c>
      <c r="U27" s="29"/>
      <c r="W27" s="1">
        <v>60</v>
      </c>
      <c r="X27" s="1">
        <v>125</v>
      </c>
      <c r="Y27" s="1">
        <v>116</v>
      </c>
      <c r="Z27" s="1">
        <v>117</v>
      </c>
    </row>
    <row r="28" spans="1:26">
      <c r="A28" s="74"/>
      <c r="B28" s="31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1"/>
      <c r="N28" s="37"/>
      <c r="O28" s="31"/>
      <c r="P28" s="31"/>
      <c r="Q28" s="31"/>
      <c r="R28" s="31"/>
      <c r="S28" s="31"/>
      <c r="T28" s="31"/>
      <c r="W28" s="1">
        <v>70</v>
      </c>
      <c r="X28" s="1">
        <v>84</v>
      </c>
      <c r="Y28" s="1">
        <v>84</v>
      </c>
      <c r="Z28" s="1">
        <v>79</v>
      </c>
    </row>
    <row r="29" spans="1:26" ht="17.25" thickBot="1">
      <c r="A29" s="75"/>
      <c r="B29" s="58"/>
      <c r="C29" s="58"/>
      <c r="D29" s="58"/>
      <c r="E29" s="58"/>
      <c r="F29" s="58"/>
      <c r="G29" s="58"/>
      <c r="H29" s="58"/>
      <c r="I29" s="58"/>
      <c r="J29" s="58"/>
      <c r="K29" s="58" t="s">
        <v>91</v>
      </c>
      <c r="L29" s="58"/>
      <c r="M29" s="58"/>
      <c r="N29" s="58"/>
      <c r="O29" s="58"/>
      <c r="P29" s="58"/>
      <c r="Q29" s="58"/>
      <c r="R29" s="31"/>
      <c r="S29" s="31"/>
      <c r="T29" s="31"/>
      <c r="W29" s="1">
        <v>80</v>
      </c>
      <c r="X29" s="1">
        <v>31</v>
      </c>
      <c r="Y29" s="1">
        <v>36</v>
      </c>
      <c r="Z29" s="1">
        <v>33</v>
      </c>
    </row>
    <row r="30" spans="1:26">
      <c r="A30" s="72" t="s">
        <v>23</v>
      </c>
      <c r="B30" s="42" t="s">
        <v>18</v>
      </c>
      <c r="C30" s="43" t="s">
        <v>0</v>
      </c>
      <c r="D30" s="43" t="s">
        <v>1</v>
      </c>
      <c r="E30" s="43" t="s">
        <v>2</v>
      </c>
      <c r="F30" s="43" t="s">
        <v>3</v>
      </c>
      <c r="G30" s="43" t="s">
        <v>4</v>
      </c>
      <c r="H30" s="43" t="s">
        <v>5</v>
      </c>
      <c r="I30" s="44" t="s">
        <v>6</v>
      </c>
      <c r="J30" s="44" t="s">
        <v>13</v>
      </c>
      <c r="K30" s="43" t="s">
        <v>93</v>
      </c>
      <c r="L30" s="43"/>
      <c r="M30" s="43"/>
      <c r="N30" s="43"/>
      <c r="O30" s="43"/>
      <c r="P30" s="43"/>
      <c r="Q30" s="45"/>
      <c r="R30" s="40"/>
      <c r="S30" s="31"/>
      <c r="T30" s="31"/>
      <c r="W30" s="1">
        <v>90</v>
      </c>
      <c r="X30" s="1">
        <v>13</v>
      </c>
      <c r="Y30" s="1">
        <v>14</v>
      </c>
      <c r="Z30" s="1">
        <v>14</v>
      </c>
    </row>
    <row r="31" spans="1:26">
      <c r="A31" s="73"/>
      <c r="B31" s="46"/>
      <c r="C31" s="31" t="s">
        <v>7</v>
      </c>
      <c r="D31" s="31" t="s">
        <v>8</v>
      </c>
      <c r="E31" s="31" t="s">
        <v>9</v>
      </c>
      <c r="F31" s="31" t="s">
        <v>10</v>
      </c>
      <c r="G31" s="31" t="s">
        <v>11</v>
      </c>
      <c r="H31" s="31" t="s">
        <v>12</v>
      </c>
      <c r="I31" s="31" t="s">
        <v>14</v>
      </c>
      <c r="J31" s="31" t="s">
        <v>15</v>
      </c>
      <c r="K31" s="31">
        <v>30</v>
      </c>
      <c r="L31" s="31">
        <v>40</v>
      </c>
      <c r="M31" s="31">
        <v>50</v>
      </c>
      <c r="N31" s="31">
        <v>60</v>
      </c>
      <c r="O31" s="31">
        <v>70</v>
      </c>
      <c r="P31" s="31">
        <v>80</v>
      </c>
      <c r="Q31" s="47">
        <v>90</v>
      </c>
      <c r="R31" s="40"/>
      <c r="S31" s="31"/>
      <c r="T31" s="31"/>
    </row>
    <row r="32" spans="1:26">
      <c r="A32" s="73"/>
      <c r="B32" s="46" t="s">
        <v>98</v>
      </c>
      <c r="C32" s="31">
        <v>15740.7</v>
      </c>
      <c r="D32" s="31">
        <v>16234</v>
      </c>
      <c r="E32" s="31">
        <v>19</v>
      </c>
      <c r="F32" s="31">
        <v>2.8</v>
      </c>
      <c r="G32" s="31">
        <v>0.13</v>
      </c>
      <c r="H32" s="31">
        <v>94</v>
      </c>
      <c r="I32" s="31">
        <v>94</v>
      </c>
      <c r="J32" s="31">
        <v>429</v>
      </c>
      <c r="K32" s="31">
        <v>4</v>
      </c>
      <c r="L32" s="31">
        <v>20</v>
      </c>
      <c r="M32" s="31">
        <v>23</v>
      </c>
      <c r="N32" s="31">
        <v>41</v>
      </c>
      <c r="O32" s="31">
        <v>89</v>
      </c>
      <c r="P32" s="31">
        <v>150</v>
      </c>
      <c r="Q32" s="47">
        <v>93</v>
      </c>
      <c r="R32" s="40"/>
      <c r="S32" s="31"/>
      <c r="T32" s="31"/>
    </row>
    <row r="33" spans="1:20">
      <c r="A33" s="73"/>
      <c r="B33" s="46" t="s">
        <v>99</v>
      </c>
      <c r="C33" s="31">
        <v>15911.8</v>
      </c>
      <c r="D33" s="31">
        <v>16398</v>
      </c>
      <c r="E33" s="31">
        <v>17</v>
      </c>
      <c r="F33" s="31">
        <v>2.8</v>
      </c>
      <c r="G33" s="31">
        <v>0.12</v>
      </c>
      <c r="H33" s="31">
        <v>113</v>
      </c>
      <c r="I33" s="31">
        <v>95</v>
      </c>
      <c r="J33" s="31">
        <v>457</v>
      </c>
      <c r="K33" s="31">
        <v>5</v>
      </c>
      <c r="L33" s="31">
        <v>19</v>
      </c>
      <c r="M33" s="31">
        <v>22</v>
      </c>
      <c r="N33" s="31">
        <v>50</v>
      </c>
      <c r="O33" s="31">
        <v>97</v>
      </c>
      <c r="P33" s="31">
        <v>145</v>
      </c>
      <c r="Q33" s="47">
        <v>101</v>
      </c>
      <c r="R33" s="40"/>
      <c r="S33" s="31"/>
      <c r="T33" s="31"/>
    </row>
    <row r="34" spans="1:20" ht="17.25" thickBot="1">
      <c r="A34" s="73"/>
      <c r="B34" s="48" t="s">
        <v>100</v>
      </c>
      <c r="C34" s="49">
        <v>16596.2</v>
      </c>
      <c r="D34" s="49">
        <v>17710</v>
      </c>
      <c r="E34" s="49">
        <v>19</v>
      </c>
      <c r="F34" s="49">
        <v>2.4</v>
      </c>
      <c r="G34" s="49">
        <v>0.14000000000000001</v>
      </c>
      <c r="H34" s="49">
        <v>108</v>
      </c>
      <c r="I34" s="49">
        <v>93</v>
      </c>
      <c r="J34" s="49">
        <v>488</v>
      </c>
      <c r="K34" s="49">
        <v>5</v>
      </c>
      <c r="L34" s="49">
        <v>21</v>
      </c>
      <c r="M34" s="49">
        <v>23</v>
      </c>
      <c r="N34" s="49">
        <v>44</v>
      </c>
      <c r="O34" s="49">
        <v>89</v>
      </c>
      <c r="P34" s="49">
        <v>143</v>
      </c>
      <c r="Q34" s="50">
        <v>109</v>
      </c>
      <c r="R34" s="40"/>
      <c r="S34" s="31"/>
      <c r="T34" s="31"/>
    </row>
    <row r="35" spans="1:20" ht="17.25" thickBot="1">
      <c r="A35" s="74"/>
      <c r="B35" s="59"/>
      <c r="C35" s="59"/>
      <c r="D35" s="59"/>
      <c r="E35" s="59"/>
      <c r="F35" s="59"/>
      <c r="G35" s="59"/>
      <c r="H35" s="59"/>
      <c r="I35" s="59"/>
      <c r="J35" s="60"/>
      <c r="K35" s="59"/>
      <c r="L35" s="52"/>
      <c r="M35" s="52"/>
      <c r="N35" s="52"/>
      <c r="O35" s="52"/>
      <c r="P35" s="52"/>
      <c r="Q35" s="52"/>
      <c r="R35" s="31"/>
      <c r="S35" s="31"/>
      <c r="T35" s="31"/>
    </row>
    <row r="36" spans="1:20">
      <c r="A36" s="73"/>
      <c r="B36" s="42"/>
      <c r="C36" s="43" t="s">
        <v>29</v>
      </c>
      <c r="D36" s="43"/>
      <c r="E36" s="43"/>
      <c r="F36" s="43"/>
      <c r="G36" s="43"/>
      <c r="H36" s="43"/>
      <c r="I36" s="43"/>
      <c r="J36" s="43"/>
      <c r="K36" s="45"/>
      <c r="L36" s="62"/>
      <c r="M36" s="63"/>
      <c r="N36" s="63"/>
      <c r="O36" s="63"/>
      <c r="P36" s="63"/>
      <c r="Q36" s="63"/>
      <c r="R36" s="63"/>
      <c r="S36" s="63"/>
      <c r="T36" s="63"/>
    </row>
    <row r="37" spans="1:20">
      <c r="A37" s="73"/>
      <c r="B37" s="46" t="s">
        <v>26</v>
      </c>
      <c r="C37" s="31" t="s">
        <v>0</v>
      </c>
      <c r="D37" s="31" t="s">
        <v>1</v>
      </c>
      <c r="E37" s="31" t="s">
        <v>2</v>
      </c>
      <c r="F37" s="31" t="s">
        <v>3</v>
      </c>
      <c r="G37" s="31" t="s">
        <v>4</v>
      </c>
      <c r="H37" s="31" t="s">
        <v>5</v>
      </c>
      <c r="I37" s="32" t="s">
        <v>6</v>
      </c>
      <c r="J37" s="32" t="s">
        <v>13</v>
      </c>
      <c r="K37" s="47"/>
      <c r="L37" s="62" t="s">
        <v>21</v>
      </c>
      <c r="M37" s="63" t="s">
        <v>95</v>
      </c>
      <c r="N37" s="63" t="s">
        <v>102</v>
      </c>
      <c r="O37" s="63" t="s">
        <v>17</v>
      </c>
      <c r="P37" s="63" t="s">
        <v>95</v>
      </c>
      <c r="Q37" s="63" t="s">
        <v>102</v>
      </c>
      <c r="R37" s="63" t="s">
        <v>17</v>
      </c>
      <c r="S37" s="63" t="s">
        <v>95</v>
      </c>
      <c r="T37" s="63" t="s">
        <v>102</v>
      </c>
    </row>
    <row r="38" spans="1:20">
      <c r="A38" s="73"/>
      <c r="B38" s="46" t="s">
        <v>28</v>
      </c>
      <c r="C38" s="34" t="s">
        <v>7</v>
      </c>
      <c r="D38" s="34" t="s">
        <v>8</v>
      </c>
      <c r="E38" s="34" t="s">
        <v>9</v>
      </c>
      <c r="F38" s="34" t="s">
        <v>10</v>
      </c>
      <c r="G38" s="34" t="s">
        <v>11</v>
      </c>
      <c r="H38" s="34" t="s">
        <v>12</v>
      </c>
      <c r="I38" s="34" t="s">
        <v>14</v>
      </c>
      <c r="J38" s="34" t="s">
        <v>15</v>
      </c>
      <c r="K38" s="54" t="s">
        <v>19</v>
      </c>
      <c r="L38" s="62" t="s">
        <v>22</v>
      </c>
      <c r="M38" s="63" t="s">
        <v>97</v>
      </c>
      <c r="N38" s="63"/>
      <c r="O38" s="63" t="s">
        <v>16</v>
      </c>
      <c r="P38" s="63" t="s">
        <v>97</v>
      </c>
      <c r="Q38" s="63"/>
      <c r="R38" s="63" t="s">
        <v>16</v>
      </c>
      <c r="S38" s="63" t="s">
        <v>97</v>
      </c>
      <c r="T38" s="63"/>
    </row>
    <row r="39" spans="1:20">
      <c r="A39" s="73"/>
      <c r="B39" s="46">
        <v>30</v>
      </c>
      <c r="C39" s="35">
        <v>0</v>
      </c>
      <c r="D39" s="35">
        <v>0</v>
      </c>
      <c r="E39" s="35">
        <v>0</v>
      </c>
      <c r="F39" s="35">
        <v>0</v>
      </c>
      <c r="G39" s="35">
        <v>0.419867156627723</v>
      </c>
      <c r="H39" s="35">
        <v>0</v>
      </c>
      <c r="I39" s="35">
        <v>0</v>
      </c>
      <c r="J39" s="35">
        <v>5.5544688827494004E-3</v>
      </c>
      <c r="K39" s="55">
        <v>1.87508692597812</v>
      </c>
      <c r="L39" s="69">
        <f>$C39*$C$32+$D39*$D$32+$E39*$E$32+$F39*$F$32+$G39*$G$32+$H39*$H$32+$I39*$I$32+$J39*$J$32+$K39</f>
        <v>4.3125368070392174</v>
      </c>
      <c r="M39" s="68">
        <f>ABS(L39-X10)</f>
        <v>0.31253680703921738</v>
      </c>
      <c r="N39" s="70">
        <f>M39/X10</f>
        <v>7.8134201759804345E-2</v>
      </c>
      <c r="O39" s="71">
        <f>$C39*$C$33+$D39*$D$33+$E39*$E$33+$F39*$F$33+$G39*$G$33+$H39*$H$33+$I39*$I$33+$J39*$J$33+$K39</f>
        <v>4.4638632641899232</v>
      </c>
      <c r="P39" s="68">
        <f>ABS(O39-Y10)</f>
        <v>0.53613673581007681</v>
      </c>
      <c r="Q39" s="70">
        <f>P39/Y10</f>
        <v>0.10722734716201536</v>
      </c>
      <c r="R39" s="71">
        <f>$C39*$C$34+$D39*$D$34+$E39*$E$34+$F39*$F$34+$G39*$G$34+$H39*$H$34+$I39*$I$34+$J39*$J$34+$K39</f>
        <v>4.6444491426877086</v>
      </c>
      <c r="S39" s="68">
        <f>ABS(R39-Z10)</f>
        <v>0.35555085731229141</v>
      </c>
      <c r="T39" s="70">
        <f>S39/Z10</f>
        <v>7.111017146245828E-2</v>
      </c>
    </row>
    <row r="40" spans="1:20">
      <c r="A40" s="73"/>
      <c r="B40" s="46">
        <v>40</v>
      </c>
      <c r="C40" s="35">
        <v>-1.4598711414681099E-4</v>
      </c>
      <c r="D40" s="35">
        <v>1.3610127543707901E-4</v>
      </c>
      <c r="E40" s="35">
        <v>0</v>
      </c>
      <c r="F40" s="35">
        <v>0</v>
      </c>
      <c r="G40" s="35">
        <v>0</v>
      </c>
      <c r="H40" s="35">
        <v>-8.4664054270183007E-3</v>
      </c>
      <c r="I40" s="35">
        <v>-1.06547551005325</v>
      </c>
      <c r="J40" s="35">
        <v>2.5143203152784802E-2</v>
      </c>
      <c r="K40" s="55">
        <v>105.726134521164</v>
      </c>
      <c r="L40" s="69">
        <f t="shared" ref="L40:L45" si="18">C40*$C$32+D40*$D$32+E40*$E$32+F40*$F$32+G40*$G$32+H40*$H$32+I40*$I$32+J40*$J$32+K40</f>
        <v>15.473557356358285</v>
      </c>
      <c r="M40" s="68">
        <f t="shared" ref="M40:M45" si="19">ABS(L40-X11)</f>
        <v>4.5264426436417153</v>
      </c>
      <c r="N40" s="70">
        <f t="shared" ref="N40:N45" si="20">M40/X11</f>
        <v>0.22632213218208577</v>
      </c>
      <c r="O40" s="71">
        <f t="shared" ref="O40:O45" si="21">$C40*$C$33+$D40*$D$33+$E40*$E$33+$F40*$F$33+$G40*$G$33+$H40*$H$33+$I40*$I$33+$J40*$J$33+$K40</f>
        <v>14.948572045410813</v>
      </c>
      <c r="P40" s="68">
        <f t="shared" ref="P40:P45" si="22">ABS(O40-Y11)</f>
        <v>4.0514279545891867</v>
      </c>
      <c r="Q40" s="70">
        <f t="shared" ref="Q40:Q45" si="23">P40/Y11</f>
        <v>0.21323305024153613</v>
      </c>
      <c r="R40" s="71">
        <f t="shared" ref="R40:R45" si="24">$C40*$C$34+$D40*$D$34+$E40*$E$34+$F40*$F$34+$G40*$G$34+$H40*$H$34+$I40*$I$34+$J40*$J$34+$K40</f>
        <v>17.979945682840125</v>
      </c>
      <c r="S40" s="68">
        <f t="shared" ref="S40:S45" si="25">ABS(R40-Z11)</f>
        <v>3.0200543171598753</v>
      </c>
      <c r="T40" s="70">
        <f t="shared" ref="T40:T45" si="26">S40/Z11</f>
        <v>0.14381211034094643</v>
      </c>
    </row>
    <row r="41" spans="1:20">
      <c r="A41" s="73"/>
      <c r="B41" s="46">
        <v>50</v>
      </c>
      <c r="C41" s="35">
        <v>0</v>
      </c>
      <c r="D41" s="35">
        <v>1.4047709942192199E-4</v>
      </c>
      <c r="E41" s="35">
        <v>0</v>
      </c>
      <c r="F41" s="35">
        <v>0</v>
      </c>
      <c r="G41" s="35">
        <v>-4.7527792450064101</v>
      </c>
      <c r="H41" s="35">
        <v>0.109054686006124</v>
      </c>
      <c r="I41" s="35">
        <v>-0.24261360215099601</v>
      </c>
      <c r="J41" s="35">
        <v>2.5211081133204999E-2</v>
      </c>
      <c r="K41" s="55">
        <v>21.971103584264501</v>
      </c>
      <c r="L41" s="69">
        <f t="shared" si="18"/>
        <v>21.894763202956128</v>
      </c>
      <c r="M41" s="68">
        <f t="shared" si="19"/>
        <v>1.1052367970438723</v>
      </c>
      <c r="N41" s="70">
        <f t="shared" si="20"/>
        <v>4.8053773784516189E-2</v>
      </c>
      <c r="O41" s="71">
        <f t="shared" si="21"/>
        <v>24.500664943406484</v>
      </c>
      <c r="P41" s="68">
        <f t="shared" si="22"/>
        <v>2.500664943406484</v>
      </c>
      <c r="Q41" s="70">
        <f t="shared" si="23"/>
        <v>0.11366658833665837</v>
      </c>
      <c r="R41" s="71">
        <f t="shared" si="24"/>
        <v>25.311412602348646</v>
      </c>
      <c r="S41" s="68">
        <f t="shared" si="25"/>
        <v>2.3114126023486463</v>
      </c>
      <c r="T41" s="70">
        <f t="shared" si="26"/>
        <v>0.10049620010211506</v>
      </c>
    </row>
    <row r="42" spans="1:20">
      <c r="A42" s="73"/>
      <c r="B42" s="46">
        <v>60</v>
      </c>
      <c r="C42" s="35">
        <v>0</v>
      </c>
      <c r="D42" s="35">
        <v>3.0675265512934902E-4</v>
      </c>
      <c r="E42" s="35">
        <v>-0.284729945086729</v>
      </c>
      <c r="F42" s="35">
        <v>2.85159829657773</v>
      </c>
      <c r="G42" s="35">
        <v>2.3936056825413798</v>
      </c>
      <c r="H42" s="35">
        <v>4.0627646288938397E-2</v>
      </c>
      <c r="I42" s="35">
        <v>0.61944368687381002</v>
      </c>
      <c r="J42" s="35">
        <v>6.18598826938873E-2</v>
      </c>
      <c r="K42" s="55">
        <v>-49.358768848360199</v>
      </c>
      <c r="L42" s="69">
        <f t="shared" si="18"/>
        <v>47.091423760485824</v>
      </c>
      <c r="M42" s="68">
        <f t="shared" si="19"/>
        <v>6.0914237604858243</v>
      </c>
      <c r="N42" s="70">
        <f t="shared" si="20"/>
        <v>0.14857131123136158</v>
      </c>
      <c r="O42" s="71">
        <f t="shared" si="21"/>
        <v>50.810700711067568</v>
      </c>
      <c r="P42" s="68">
        <f t="shared" si="22"/>
        <v>0.81070071106756814</v>
      </c>
      <c r="Q42" s="70">
        <f t="shared" si="23"/>
        <v>1.6214014221351363E-2</v>
      </c>
      <c r="R42" s="71">
        <f t="shared" si="24"/>
        <v>50.026563857761744</v>
      </c>
      <c r="S42" s="68">
        <f t="shared" si="25"/>
        <v>6.0265638577617437</v>
      </c>
      <c r="T42" s="70">
        <f t="shared" si="26"/>
        <v>0.13696736040367599</v>
      </c>
    </row>
    <row r="43" spans="1:20">
      <c r="A43" s="73"/>
      <c r="B43" s="46">
        <v>70</v>
      </c>
      <c r="C43" s="35">
        <v>0</v>
      </c>
      <c r="D43" s="35">
        <v>3.2266914590902801E-4</v>
      </c>
      <c r="E43" s="35">
        <v>-0.13464680350295799</v>
      </c>
      <c r="F43" s="35">
        <v>0.62693157091190199</v>
      </c>
      <c r="G43" s="35">
        <v>-1.80434615306777</v>
      </c>
      <c r="H43" s="35">
        <v>0.115504209234783</v>
      </c>
      <c r="I43" s="35">
        <v>-1.6504275246436999</v>
      </c>
      <c r="J43" s="35">
        <v>0.141675697350331</v>
      </c>
      <c r="K43" s="55">
        <v>158.731083067556</v>
      </c>
      <c r="L43" s="69">
        <f t="shared" si="18"/>
        <v>79.427930629195274</v>
      </c>
      <c r="M43" s="68">
        <f t="shared" si="19"/>
        <v>9.5720693708047264</v>
      </c>
      <c r="N43" s="70">
        <f t="shared" si="20"/>
        <v>0.10755134124499692</v>
      </c>
      <c r="O43" s="71">
        <f t="shared" si="21"/>
        <v>84.279257414287386</v>
      </c>
      <c r="P43" s="68">
        <f t="shared" si="22"/>
        <v>12.720742585712614</v>
      </c>
      <c r="Q43" s="70">
        <f t="shared" si="23"/>
        <v>0.13114167614136715</v>
      </c>
      <c r="R43" s="71">
        <f t="shared" si="24"/>
        <v>91.261726796261755</v>
      </c>
      <c r="S43" s="68">
        <f t="shared" si="25"/>
        <v>2.2617267962617547</v>
      </c>
      <c r="T43" s="70">
        <f t="shared" si="26"/>
        <v>2.5412660632154548E-2</v>
      </c>
    </row>
    <row r="44" spans="1:20">
      <c r="A44" s="73"/>
      <c r="B44" s="46">
        <v>80</v>
      </c>
      <c r="C44" s="35">
        <v>-5.4445621296485595E-4</v>
      </c>
      <c r="D44" s="35">
        <v>4.741117532533E-4</v>
      </c>
      <c r="E44" s="35">
        <v>-0.37372125481699903</v>
      </c>
      <c r="F44" s="35">
        <v>4.4302376091723499</v>
      </c>
      <c r="G44" s="35">
        <v>31.934389425462498</v>
      </c>
      <c r="H44" s="35">
        <v>0.213218820186655</v>
      </c>
      <c r="I44" s="35">
        <v>0</v>
      </c>
      <c r="J44" s="35">
        <v>0.21275620491515099</v>
      </c>
      <c r="K44" s="55">
        <v>31.6206191567701</v>
      </c>
      <c r="L44" s="69">
        <f t="shared" si="18"/>
        <v>151.51764054328333</v>
      </c>
      <c r="M44" s="68">
        <f t="shared" si="19"/>
        <v>1.5176405432833349</v>
      </c>
      <c r="N44" s="70">
        <f t="shared" si="20"/>
        <v>1.0117603621888899E-2</v>
      </c>
      <c r="O44" s="71">
        <f t="shared" si="21"/>
        <v>161.93866834932862</v>
      </c>
      <c r="P44" s="68">
        <f t="shared" si="22"/>
        <v>16.938668349328623</v>
      </c>
      <c r="Q44" s="70">
        <f t="shared" si="23"/>
        <v>0.11681840240916291</v>
      </c>
      <c r="R44" s="71">
        <f t="shared" si="24"/>
        <v>165.83657562408652</v>
      </c>
      <c r="S44" s="68">
        <f t="shared" si="25"/>
        <v>22.836575624086521</v>
      </c>
      <c r="T44" s="70">
        <f t="shared" si="26"/>
        <v>0.15969633303557007</v>
      </c>
    </row>
    <row r="45" spans="1:20" ht="17.25" thickBot="1">
      <c r="A45" s="73"/>
      <c r="B45" s="48">
        <v>90</v>
      </c>
      <c r="C45" s="56">
        <v>-6.2271535088612498E-5</v>
      </c>
      <c r="D45" s="56">
        <v>-1.8807219455746301E-4</v>
      </c>
      <c r="E45" s="56">
        <v>-0.150304835259463</v>
      </c>
      <c r="F45" s="56">
        <v>4.69013905814358</v>
      </c>
      <c r="G45" s="56">
        <v>91.861532204423995</v>
      </c>
      <c r="H45" s="56">
        <v>-0.24942772991102199</v>
      </c>
      <c r="I45" s="56">
        <v>0.70979830047206505</v>
      </c>
      <c r="J45" s="56">
        <v>0.141805377798807</v>
      </c>
      <c r="K45" s="57">
        <v>-18.3942822064867</v>
      </c>
      <c r="L45" s="69">
        <f t="shared" si="18"/>
        <v>103.9002936225717</v>
      </c>
      <c r="M45" s="68">
        <f t="shared" si="19"/>
        <v>10.900293622571695</v>
      </c>
      <c r="N45" s="70">
        <f t="shared" si="20"/>
        <v>0.11720745830722253</v>
      </c>
      <c r="O45" s="71">
        <f t="shared" si="21"/>
        <v>103.18201148201456</v>
      </c>
      <c r="P45" s="68">
        <f t="shared" si="22"/>
        <v>2.1820114820145591</v>
      </c>
      <c r="Q45" s="70">
        <f t="shared" si="23"/>
        <v>2.1604074079352071E-2</v>
      </c>
      <c r="R45" s="71">
        <f t="shared" si="24"/>
        <v>106.77671623482664</v>
      </c>
      <c r="S45" s="68">
        <f t="shared" si="25"/>
        <v>2.2232837651733632</v>
      </c>
      <c r="T45" s="70">
        <f t="shared" si="26"/>
        <v>2.0397098763058379E-2</v>
      </c>
    </row>
    <row r="46" spans="1:20">
      <c r="A46" s="74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38"/>
      <c r="M46" s="31"/>
      <c r="N46" s="31"/>
      <c r="O46" s="31"/>
      <c r="P46" s="31"/>
      <c r="Q46" s="31"/>
      <c r="R46" s="31"/>
      <c r="S46" s="31"/>
      <c r="T46" s="31"/>
    </row>
    <row r="47" spans="1:20" ht="17.25" thickBot="1">
      <c r="A47" s="75"/>
      <c r="B47" s="58"/>
      <c r="C47" s="58"/>
      <c r="D47" s="58"/>
      <c r="E47" s="58"/>
      <c r="F47" s="58"/>
      <c r="G47" s="58"/>
      <c r="H47" s="58"/>
      <c r="I47" s="58"/>
      <c r="J47" s="58"/>
      <c r="K47" s="58" t="s">
        <v>91</v>
      </c>
      <c r="L47" s="58"/>
      <c r="M47" s="58"/>
      <c r="N47" s="58"/>
      <c r="O47" s="58"/>
      <c r="P47" s="58"/>
      <c r="Q47" s="58"/>
      <c r="R47" s="31"/>
      <c r="S47" s="31"/>
      <c r="T47" s="31"/>
    </row>
    <row r="48" spans="1:20">
      <c r="A48" s="72" t="s">
        <v>24</v>
      </c>
      <c r="B48" s="42" t="s">
        <v>18</v>
      </c>
      <c r="C48" s="43" t="s">
        <v>0</v>
      </c>
      <c r="D48" s="43" t="s">
        <v>1</v>
      </c>
      <c r="E48" s="43" t="s">
        <v>2</v>
      </c>
      <c r="F48" s="43" t="s">
        <v>3</v>
      </c>
      <c r="G48" s="43" t="s">
        <v>4</v>
      </c>
      <c r="H48" s="43" t="s">
        <v>5</v>
      </c>
      <c r="I48" s="44" t="s">
        <v>6</v>
      </c>
      <c r="J48" s="44" t="s">
        <v>13</v>
      </c>
      <c r="K48" s="43" t="s">
        <v>93</v>
      </c>
      <c r="L48" s="43"/>
      <c r="M48" s="43"/>
      <c r="N48" s="43"/>
      <c r="O48" s="43"/>
      <c r="P48" s="43"/>
      <c r="Q48" s="45"/>
      <c r="R48" s="40"/>
      <c r="S48" s="31"/>
      <c r="T48" s="31"/>
    </row>
    <row r="49" spans="1:20">
      <c r="A49" s="73"/>
      <c r="B49" s="46"/>
      <c r="C49" s="31" t="s">
        <v>7</v>
      </c>
      <c r="D49" s="31" t="s">
        <v>8</v>
      </c>
      <c r="E49" s="31" t="s">
        <v>9</v>
      </c>
      <c r="F49" s="31" t="s">
        <v>10</v>
      </c>
      <c r="G49" s="31" t="s">
        <v>11</v>
      </c>
      <c r="H49" s="31" t="s">
        <v>12</v>
      </c>
      <c r="I49" s="31" t="s">
        <v>14</v>
      </c>
      <c r="J49" s="31" t="s">
        <v>15</v>
      </c>
      <c r="K49" s="31">
        <v>30</v>
      </c>
      <c r="L49" s="31">
        <v>40</v>
      </c>
      <c r="M49" s="31">
        <v>50</v>
      </c>
      <c r="N49" s="31">
        <v>60</v>
      </c>
      <c r="O49" s="31">
        <v>70</v>
      </c>
      <c r="P49" s="31">
        <v>80</v>
      </c>
      <c r="Q49" s="47">
        <v>90</v>
      </c>
      <c r="R49" s="40"/>
      <c r="S49" s="31"/>
      <c r="T49" s="31"/>
    </row>
    <row r="50" spans="1:20">
      <c r="A50" s="73"/>
      <c r="B50" s="46" t="s">
        <v>98</v>
      </c>
      <c r="C50" s="31">
        <v>15740.7</v>
      </c>
      <c r="D50" s="31">
        <v>16234</v>
      </c>
      <c r="E50" s="31">
        <v>19</v>
      </c>
      <c r="F50" s="31">
        <v>2.8</v>
      </c>
      <c r="G50" s="31">
        <v>0.13</v>
      </c>
      <c r="H50" s="31">
        <v>94</v>
      </c>
      <c r="I50" s="31">
        <v>94</v>
      </c>
      <c r="J50" s="31">
        <v>899</v>
      </c>
      <c r="K50" s="31">
        <v>12</v>
      </c>
      <c r="L50" s="31">
        <v>79</v>
      </c>
      <c r="M50" s="31">
        <v>171</v>
      </c>
      <c r="N50" s="31">
        <v>301</v>
      </c>
      <c r="O50" s="31">
        <v>212</v>
      </c>
      <c r="P50" s="31">
        <v>87</v>
      </c>
      <c r="Q50" s="47">
        <v>32</v>
      </c>
      <c r="R50" s="40"/>
      <c r="S50" s="31"/>
      <c r="T50" s="31"/>
    </row>
    <row r="51" spans="1:20">
      <c r="A51" s="73"/>
      <c r="B51" s="46" t="s">
        <v>99</v>
      </c>
      <c r="C51" s="31">
        <v>15911.8</v>
      </c>
      <c r="D51" s="31">
        <v>16398</v>
      </c>
      <c r="E51" s="31">
        <v>17</v>
      </c>
      <c r="F51" s="31">
        <v>2.8</v>
      </c>
      <c r="G51" s="31">
        <v>0.12</v>
      </c>
      <c r="H51" s="31">
        <v>113</v>
      </c>
      <c r="I51" s="31">
        <v>95</v>
      </c>
      <c r="J51" s="31">
        <v>934</v>
      </c>
      <c r="K51" s="31">
        <v>13</v>
      </c>
      <c r="L51" s="31">
        <v>84</v>
      </c>
      <c r="M51" s="31">
        <v>190</v>
      </c>
      <c r="N51" s="31">
        <v>268</v>
      </c>
      <c r="O51" s="31">
        <v>242</v>
      </c>
      <c r="P51" s="31">
        <v>91</v>
      </c>
      <c r="Q51" s="47">
        <v>33</v>
      </c>
      <c r="R51" s="40"/>
      <c r="S51" s="31"/>
      <c r="T51" s="31"/>
    </row>
    <row r="52" spans="1:20" ht="17.25" thickBot="1">
      <c r="A52" s="73"/>
      <c r="B52" s="48" t="s">
        <v>100</v>
      </c>
      <c r="C52" s="49">
        <v>16596.2</v>
      </c>
      <c r="D52" s="49">
        <v>17710</v>
      </c>
      <c r="E52" s="49">
        <v>19</v>
      </c>
      <c r="F52" s="49">
        <v>2.4</v>
      </c>
      <c r="G52" s="49">
        <v>0.14000000000000001</v>
      </c>
      <c r="H52" s="49">
        <v>108</v>
      </c>
      <c r="I52" s="49">
        <v>93</v>
      </c>
      <c r="J52" s="49">
        <v>943</v>
      </c>
      <c r="K52" s="49">
        <v>12</v>
      </c>
      <c r="L52" s="49">
        <v>78</v>
      </c>
      <c r="M52" s="49">
        <v>193</v>
      </c>
      <c r="N52" s="49">
        <v>303</v>
      </c>
      <c r="O52" s="49">
        <v>221</v>
      </c>
      <c r="P52" s="49">
        <v>95</v>
      </c>
      <c r="Q52" s="50">
        <v>32</v>
      </c>
      <c r="R52" s="40"/>
      <c r="S52" s="31"/>
      <c r="T52" s="31"/>
    </row>
    <row r="53" spans="1:20" ht="17.25" thickBot="1">
      <c r="A53" s="74"/>
      <c r="B53" s="59"/>
      <c r="C53" s="59"/>
      <c r="D53" s="59"/>
      <c r="E53" s="59"/>
      <c r="F53" s="59"/>
      <c r="G53" s="59"/>
      <c r="H53" s="59"/>
      <c r="I53" s="59"/>
      <c r="J53" s="60"/>
      <c r="K53" s="59"/>
      <c r="L53" s="52"/>
      <c r="M53" s="52"/>
      <c r="N53" s="52"/>
      <c r="O53" s="52"/>
      <c r="P53" s="52"/>
      <c r="Q53" s="52"/>
      <c r="R53" s="31"/>
      <c r="S53" s="31"/>
      <c r="T53" s="31"/>
    </row>
    <row r="54" spans="1:20">
      <c r="A54" s="73"/>
      <c r="B54" s="42"/>
      <c r="C54" s="43" t="s">
        <v>29</v>
      </c>
      <c r="D54" s="43"/>
      <c r="E54" s="43"/>
      <c r="F54" s="43"/>
      <c r="G54" s="43"/>
      <c r="H54" s="43"/>
      <c r="I54" s="43"/>
      <c r="J54" s="43"/>
      <c r="K54" s="45"/>
      <c r="L54" s="62"/>
      <c r="M54" s="63"/>
      <c r="N54" s="63"/>
      <c r="O54" s="63"/>
      <c r="P54" s="63"/>
      <c r="Q54" s="63"/>
      <c r="R54" s="63"/>
      <c r="S54" s="63"/>
      <c r="T54" s="63"/>
    </row>
    <row r="55" spans="1:20">
      <c r="A55" s="73"/>
      <c r="B55" s="46" t="s">
        <v>26</v>
      </c>
      <c r="C55" s="31" t="s">
        <v>0</v>
      </c>
      <c r="D55" s="31" t="s">
        <v>1</v>
      </c>
      <c r="E55" s="31" t="s">
        <v>2</v>
      </c>
      <c r="F55" s="31" t="s">
        <v>3</v>
      </c>
      <c r="G55" s="31" t="s">
        <v>4</v>
      </c>
      <c r="H55" s="31" t="s">
        <v>5</v>
      </c>
      <c r="I55" s="32" t="s">
        <v>6</v>
      </c>
      <c r="J55" s="32" t="s">
        <v>13</v>
      </c>
      <c r="K55" s="47"/>
      <c r="L55" s="62" t="s">
        <v>21</v>
      </c>
      <c r="M55" s="63" t="s">
        <v>95</v>
      </c>
      <c r="N55" s="63" t="s">
        <v>102</v>
      </c>
      <c r="O55" s="63" t="s">
        <v>17</v>
      </c>
      <c r="P55" s="63" t="s">
        <v>95</v>
      </c>
      <c r="Q55" s="63"/>
      <c r="R55" s="63" t="s">
        <v>17</v>
      </c>
      <c r="S55" s="63" t="s">
        <v>95</v>
      </c>
      <c r="T55" s="63" t="s">
        <v>102</v>
      </c>
    </row>
    <row r="56" spans="1:20">
      <c r="A56" s="73"/>
      <c r="B56" s="46" t="s">
        <v>28</v>
      </c>
      <c r="C56" s="34" t="s">
        <v>7</v>
      </c>
      <c r="D56" s="34" t="s">
        <v>8</v>
      </c>
      <c r="E56" s="34" t="s">
        <v>9</v>
      </c>
      <c r="F56" s="34" t="s">
        <v>10</v>
      </c>
      <c r="G56" s="34" t="s">
        <v>11</v>
      </c>
      <c r="H56" s="34" t="s">
        <v>12</v>
      </c>
      <c r="I56" s="34" t="s">
        <v>14</v>
      </c>
      <c r="J56" s="34" t="s">
        <v>15</v>
      </c>
      <c r="K56" s="54" t="s">
        <v>19</v>
      </c>
      <c r="L56" s="62" t="s">
        <v>22</v>
      </c>
      <c r="M56" s="63" t="s">
        <v>97</v>
      </c>
      <c r="N56" s="63"/>
      <c r="O56" s="63" t="s">
        <v>16</v>
      </c>
      <c r="P56" s="63" t="s">
        <v>97</v>
      </c>
      <c r="Q56" s="63"/>
      <c r="R56" s="63" t="s">
        <v>16</v>
      </c>
      <c r="S56" s="63" t="s">
        <v>97</v>
      </c>
      <c r="T56" s="63"/>
    </row>
    <row r="57" spans="1:20">
      <c r="A57" s="73"/>
      <c r="B57" s="46">
        <v>30</v>
      </c>
      <c r="C57" s="35">
        <v>3.3265256150261003E-5</v>
      </c>
      <c r="D57" s="35">
        <v>0</v>
      </c>
      <c r="E57" s="35">
        <v>0</v>
      </c>
      <c r="F57" s="35">
        <v>1.82749327388206</v>
      </c>
      <c r="G57" s="35">
        <v>-14.9598642145298</v>
      </c>
      <c r="H57" s="35">
        <v>0</v>
      </c>
      <c r="I57" s="35">
        <v>5.2279974988195803E-2</v>
      </c>
      <c r="J57" s="35">
        <v>0</v>
      </c>
      <c r="K57" s="55">
        <v>4.3970276353562801</v>
      </c>
      <c r="L57" s="69">
        <f>$C57*$C$50+$D57*$D$50+$E57*$E$50+$F57*$F$50+$G57*$G$50+$H57*$H$50+$I57*$I$50+$J57*$J$50+$K57</f>
        <v>13.007162520711994</v>
      </c>
      <c r="M57" s="65">
        <f>ABS(L57-X17)</f>
        <v>1.0071625207119936</v>
      </c>
      <c r="N57" s="70">
        <f>M57/X17</f>
        <v>8.3930210059332808E-2</v>
      </c>
      <c r="O57" s="71">
        <f>$C57*$C$51+$D57*$D$51+$E57*$E$51+$F57*$F$51+$G57*$G$51+$H57*$H$51+$I57*$I$51+$J57*$J$51+$K57</f>
        <v>13.214732823172795</v>
      </c>
      <c r="P57" s="65">
        <f>ABS(O57-Y17)</f>
        <v>0.21473282317279541</v>
      </c>
      <c r="Q57" s="70">
        <f>P57/Y17</f>
        <v>1.6517909474830415E-2</v>
      </c>
      <c r="R57" s="71">
        <f>$C57*$C$52+$D57*$D$52+$E57*$E$52+$F57*$F$52+$G57*$G$52+$H57*$H$52+$I57*$I$52+$J57*$J$52+$K57</f>
        <v>12.102745020662223</v>
      </c>
      <c r="S57" s="65">
        <f>ABS(R57-Z17)</f>
        <v>0.10274502066222269</v>
      </c>
      <c r="T57" s="70">
        <f>S57/Z17</f>
        <v>8.5620850551852232E-3</v>
      </c>
    </row>
    <row r="58" spans="1:20">
      <c r="A58" s="73"/>
      <c r="B58" s="46">
        <v>40</v>
      </c>
      <c r="C58" s="35">
        <v>-1.2252580456252899E-3</v>
      </c>
      <c r="D58" s="35">
        <v>2.60945333088862E-4</v>
      </c>
      <c r="E58" s="35">
        <v>-0.34753041405749902</v>
      </c>
      <c r="F58" s="35">
        <v>-2.3253337889339498</v>
      </c>
      <c r="G58" s="35">
        <v>99.230627685111202</v>
      </c>
      <c r="H58" s="35">
        <v>0.30285090066231701</v>
      </c>
      <c r="I58" s="35">
        <v>8.9720825589450201E-2</v>
      </c>
      <c r="J58" s="35">
        <v>8.2655796666285503E-2</v>
      </c>
      <c r="K58" s="55">
        <v>-14.354594464612999</v>
      </c>
      <c r="L58" s="69">
        <f t="shared" ref="L58:L63" si="27">C58*$C$50+D58*$D$50+E58*$E$50+F58*$F$50+G58*$G$50+H58*$H$50+I58*$I$50+J58*$J$50+K58</f>
        <v>81.590445347591285</v>
      </c>
      <c r="M58" s="65">
        <f t="shared" ref="M58:M63" si="28">ABS(L58-X18)</f>
        <v>2.5904453475912845</v>
      </c>
      <c r="N58" s="70">
        <f t="shared" ref="N58:N63" si="29">M58/X18</f>
        <v>3.2790447437864363E-2</v>
      </c>
      <c r="O58" s="71">
        <f t="shared" ref="O58:O63" si="30">$C58*$C$51+$D58*$D$51+$E58*$E$51+$F58*$F$51+$G58*$G$51+$H58*$H$51+$I58*$I$51+$J58*$J$51+$K58</f>
        <v>89.863194103368727</v>
      </c>
      <c r="P58" s="65">
        <f t="shared" ref="P58:P63" si="31">ABS(O58-Y18)</f>
        <v>5.8631941033687269</v>
      </c>
      <c r="Q58" s="70">
        <f t="shared" ref="Q58:Q63" si="32">P58/Y18</f>
        <v>6.9799929802008651E-2</v>
      </c>
      <c r="R58" s="71">
        <f t="shared" ref="R58:R63" si="33">$C58*$C$52+$D58*$D$52+$E58*$E$52+$F58*$F$52+$G58*$G$52+$H58*$H$52+$I58*$I$52+$J58*$J$52+$K58</f>
        <v>90.636879030622254</v>
      </c>
      <c r="S58" s="65">
        <f t="shared" ref="S58:S63" si="34">ABS(R58-Z18)</f>
        <v>12.636879030622254</v>
      </c>
      <c r="T58" s="70">
        <f t="shared" ref="T58:T63" si="35">S58/Z18</f>
        <v>0.16201126962336224</v>
      </c>
    </row>
    <row r="59" spans="1:20">
      <c r="A59" s="73"/>
      <c r="B59" s="46">
        <v>50</v>
      </c>
      <c r="C59" s="35">
        <v>7.0563461472832295E-4</v>
      </c>
      <c r="D59" s="35">
        <v>1.14707248998548E-3</v>
      </c>
      <c r="E59" s="35">
        <v>2.0735755399971599E-2</v>
      </c>
      <c r="F59" s="35">
        <v>-5.88252481064709</v>
      </c>
      <c r="G59" s="35">
        <v>-43.467406461911601</v>
      </c>
      <c r="H59" s="35">
        <v>5.8748534472700099E-2</v>
      </c>
      <c r="I59" s="35">
        <v>0.30227452648435599</v>
      </c>
      <c r="J59" s="35">
        <v>0.110911372844433</v>
      </c>
      <c r="K59" s="55">
        <v>45.306518963639697</v>
      </c>
      <c r="L59" s="69">
        <f t="shared" si="27"/>
        <v>186.95291550596573</v>
      </c>
      <c r="M59" s="65">
        <f t="shared" si="28"/>
        <v>15.952915505965734</v>
      </c>
      <c r="N59" s="70">
        <f t="shared" si="29"/>
        <v>9.3291903543659266E-2</v>
      </c>
      <c r="O59" s="71">
        <f t="shared" si="30"/>
        <v>192.95536676174336</v>
      </c>
      <c r="P59" s="65">
        <f t="shared" si="31"/>
        <v>2.9553667617433632</v>
      </c>
      <c r="Q59" s="70">
        <f t="shared" si="32"/>
        <v>1.5554561903912438E-2</v>
      </c>
      <c r="R59" s="71">
        <f t="shared" si="33"/>
        <v>196.56830613501259</v>
      </c>
      <c r="S59" s="65">
        <f t="shared" si="34"/>
        <v>3.5683061350125911</v>
      </c>
      <c r="T59" s="70">
        <f t="shared" si="35"/>
        <v>1.8488632823899436E-2</v>
      </c>
    </row>
    <row r="60" spans="1:20">
      <c r="A60" s="73"/>
      <c r="B60" s="46">
        <v>60</v>
      </c>
      <c r="C60" s="35">
        <v>7.1160661077638698E-4</v>
      </c>
      <c r="D60" s="35">
        <v>9.6011411861198295E-4</v>
      </c>
      <c r="E60" s="35">
        <v>1.94177997197332</v>
      </c>
      <c r="F60" s="35">
        <v>4.8208008070544901</v>
      </c>
      <c r="G60" s="35">
        <v>-129.09276386568999</v>
      </c>
      <c r="H60" s="35">
        <v>0.39691544893152197</v>
      </c>
      <c r="I60" s="35">
        <v>-1.68772721660569E-2</v>
      </c>
      <c r="J60" s="35">
        <v>0.15215938570710499</v>
      </c>
      <c r="K60" s="55">
        <v>38.515001847715297</v>
      </c>
      <c r="L60" s="69">
        <f t="shared" si="27"/>
        <v>271.42755941885719</v>
      </c>
      <c r="M60" s="65">
        <f t="shared" si="28"/>
        <v>29.572440581142814</v>
      </c>
      <c r="N60" s="70">
        <f t="shared" si="29"/>
        <v>9.8247310900806697E-2</v>
      </c>
      <c r="O60" s="71">
        <f t="shared" si="30"/>
        <v>281.96423647740517</v>
      </c>
      <c r="P60" s="65">
        <f t="shared" si="31"/>
        <v>13.964236477405166</v>
      </c>
      <c r="Q60" s="70">
        <f t="shared" si="32"/>
        <v>5.2105359990317783E-2</v>
      </c>
      <c r="R60" s="71">
        <f t="shared" si="33"/>
        <v>282.5029258802889</v>
      </c>
      <c r="S60" s="65">
        <f t="shared" si="34"/>
        <v>20.497074119711101</v>
      </c>
      <c r="T60" s="70">
        <f t="shared" si="35"/>
        <v>6.7647109305977227E-2</v>
      </c>
    </row>
    <row r="61" spans="1:20">
      <c r="A61" s="73"/>
      <c r="B61" s="46">
        <v>70</v>
      </c>
      <c r="C61" s="35">
        <v>-1.7752224286231499E-3</v>
      </c>
      <c r="D61" s="35">
        <v>1.1505796173589601E-3</v>
      </c>
      <c r="E61" s="35">
        <v>0.24009812613977399</v>
      </c>
      <c r="F61" s="35">
        <v>12.379510562165001</v>
      </c>
      <c r="G61" s="35">
        <v>-70.662124463970699</v>
      </c>
      <c r="H61" s="35">
        <v>0.37990135788141399</v>
      </c>
      <c r="I61" s="35">
        <v>0</v>
      </c>
      <c r="J61" s="35">
        <v>0.114576905371841</v>
      </c>
      <c r="K61" s="55">
        <v>66.340077436650105</v>
      </c>
      <c r="L61" s="69">
        <f t="shared" si="27"/>
        <v>225.82912662316653</v>
      </c>
      <c r="M61" s="65">
        <f t="shared" si="28"/>
        <v>13.82912662316653</v>
      </c>
      <c r="N61" s="70">
        <f t="shared" si="29"/>
        <v>6.5231729354559106E-2</v>
      </c>
      <c r="O61" s="71">
        <f t="shared" si="30"/>
        <v>237.16882360299746</v>
      </c>
      <c r="P61" s="65">
        <f t="shared" si="31"/>
        <v>4.8311763970025368</v>
      </c>
      <c r="Q61" s="70">
        <f t="shared" si="32"/>
        <v>1.9963538830588996E-2</v>
      </c>
      <c r="R61" s="71">
        <f t="shared" si="33"/>
        <v>230.71025672789636</v>
      </c>
      <c r="S61" s="65">
        <f t="shared" si="34"/>
        <v>9.7102567278963647</v>
      </c>
      <c r="T61" s="70">
        <f t="shared" si="35"/>
        <v>4.3937813248399842E-2</v>
      </c>
    </row>
    <row r="62" spans="1:20">
      <c r="A62" s="73"/>
      <c r="B62" s="46">
        <v>80</v>
      </c>
      <c r="C62" s="35">
        <v>-4.7527449579193998E-4</v>
      </c>
      <c r="D62" s="35">
        <v>5.2057512263626996E-4</v>
      </c>
      <c r="E62" s="35">
        <v>0</v>
      </c>
      <c r="F62" s="35">
        <v>0</v>
      </c>
      <c r="G62" s="35">
        <v>70.911410444326407</v>
      </c>
      <c r="H62" s="35">
        <v>8.7197317324200802E-2</v>
      </c>
      <c r="I62" s="35">
        <v>7.7650540558821493E-2</v>
      </c>
      <c r="J62" s="35">
        <v>4.5233411133848198E-2</v>
      </c>
      <c r="K62" s="55">
        <v>22.0306513477666</v>
      </c>
      <c r="L62" s="69">
        <f t="shared" si="27"/>
        <v>88.379533240827669</v>
      </c>
      <c r="M62" s="65">
        <f t="shared" si="28"/>
        <v>1.3795332408276693</v>
      </c>
      <c r="N62" s="70">
        <f t="shared" si="29"/>
        <v>1.5856703917559417E-2</v>
      </c>
      <c r="O62" s="71">
        <f t="shared" si="30"/>
        <v>90.992042949670065</v>
      </c>
      <c r="P62" s="65">
        <f t="shared" si="31"/>
        <v>7.9570503299351003E-3</v>
      </c>
      <c r="Q62" s="70">
        <f t="shared" si="32"/>
        <v>8.7440113515770327E-5</v>
      </c>
      <c r="R62" s="71">
        <f t="shared" si="33"/>
        <v>92.583800887001388</v>
      </c>
      <c r="S62" s="65">
        <f t="shared" si="34"/>
        <v>2.416199112998612</v>
      </c>
      <c r="T62" s="70">
        <f t="shared" si="35"/>
        <v>2.5433674873669602E-2</v>
      </c>
    </row>
    <row r="63" spans="1:20" ht="17.25" thickBot="1">
      <c r="A63" s="73"/>
      <c r="B63" s="48">
        <v>90</v>
      </c>
      <c r="C63" s="56">
        <v>5.9433925772469102E-4</v>
      </c>
      <c r="D63" s="56">
        <v>7.7080054323207595E-5</v>
      </c>
      <c r="E63" s="56">
        <v>0.25741589394297398</v>
      </c>
      <c r="F63" s="56">
        <v>0</v>
      </c>
      <c r="G63" s="56">
        <v>0</v>
      </c>
      <c r="H63" s="56">
        <v>3.4325700161097201E-3</v>
      </c>
      <c r="I63" s="56">
        <v>3.3847260036673897E-2</v>
      </c>
      <c r="J63" s="56">
        <v>1.13563652216197E-2</v>
      </c>
      <c r="K63" s="57">
        <v>1.3126991495747999</v>
      </c>
      <c r="L63" s="69">
        <f t="shared" si="27"/>
        <v>30.523911049639075</v>
      </c>
      <c r="M63" s="65">
        <f t="shared" si="28"/>
        <v>1.4760889503609249</v>
      </c>
      <c r="N63" s="70">
        <f t="shared" si="29"/>
        <v>4.6127779698778903E-2</v>
      </c>
      <c r="O63" s="71">
        <f t="shared" si="30"/>
        <v>30.619950710758271</v>
      </c>
      <c r="P63" s="65">
        <f t="shared" si="31"/>
        <v>2.3800492892417289</v>
      </c>
      <c r="Q63" s="70">
        <f t="shared" si="32"/>
        <v>7.212270573459785E-2</v>
      </c>
      <c r="R63" s="71">
        <f t="shared" si="33"/>
        <v>31.660027234743726</v>
      </c>
      <c r="S63" s="65">
        <f t="shared" si="34"/>
        <v>0.33997276525627385</v>
      </c>
      <c r="T63" s="70">
        <f t="shared" si="35"/>
        <v>1.0624148914258558E-2</v>
      </c>
    </row>
    <row r="64" spans="1:20">
      <c r="A64" s="74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38"/>
      <c r="M64" s="31"/>
      <c r="N64" s="31"/>
      <c r="O64" s="31"/>
      <c r="P64" s="31"/>
      <c r="Q64" s="31"/>
      <c r="R64" s="31"/>
      <c r="S64" s="31"/>
      <c r="T64" s="31"/>
    </row>
    <row r="65" spans="1:20" ht="17.25" thickBot="1">
      <c r="A65" s="75"/>
      <c r="B65" s="58"/>
      <c r="C65" s="61"/>
      <c r="D65" s="61"/>
      <c r="E65" s="61"/>
      <c r="F65" s="58"/>
      <c r="G65" s="58"/>
      <c r="H65" s="58"/>
      <c r="I65" s="58"/>
      <c r="J65" s="58"/>
      <c r="K65" s="58" t="s">
        <v>91</v>
      </c>
      <c r="L65" s="58"/>
      <c r="M65" s="58"/>
      <c r="N65" s="58"/>
      <c r="O65" s="58"/>
      <c r="P65" s="58"/>
      <c r="Q65" s="58"/>
      <c r="R65" s="31"/>
      <c r="S65" s="31"/>
      <c r="T65" s="31"/>
    </row>
    <row r="66" spans="1:20">
      <c r="A66" s="72" t="s">
        <v>25</v>
      </c>
      <c r="B66" s="42" t="s">
        <v>18</v>
      </c>
      <c r="C66" s="43" t="s">
        <v>0</v>
      </c>
      <c r="D66" s="43" t="s">
        <v>1</v>
      </c>
      <c r="E66" s="43" t="s">
        <v>2</v>
      </c>
      <c r="F66" s="43" t="s">
        <v>3</v>
      </c>
      <c r="G66" s="43" t="s">
        <v>4</v>
      </c>
      <c r="H66" s="43" t="s">
        <v>5</v>
      </c>
      <c r="I66" s="44" t="s">
        <v>6</v>
      </c>
      <c r="J66" s="44" t="s">
        <v>13</v>
      </c>
      <c r="K66" s="43" t="s">
        <v>93</v>
      </c>
      <c r="L66" s="43"/>
      <c r="M66" s="43"/>
      <c r="N66" s="43"/>
      <c r="O66" s="43"/>
      <c r="P66" s="43"/>
      <c r="Q66" s="45"/>
      <c r="R66" s="40"/>
      <c r="S66" s="31"/>
      <c r="T66" s="31"/>
    </row>
    <row r="67" spans="1:20">
      <c r="A67" s="73"/>
      <c r="B67" s="46" t="s">
        <v>28</v>
      </c>
      <c r="C67" s="31" t="s">
        <v>7</v>
      </c>
      <c r="D67" s="31" t="s">
        <v>8</v>
      </c>
      <c r="E67" s="31" t="s">
        <v>9</v>
      </c>
      <c r="F67" s="31" t="s">
        <v>10</v>
      </c>
      <c r="G67" s="31" t="s">
        <v>11</v>
      </c>
      <c r="H67" s="31" t="s">
        <v>12</v>
      </c>
      <c r="I67" s="31" t="s">
        <v>14</v>
      </c>
      <c r="J67" s="31" t="s">
        <v>15</v>
      </c>
      <c r="K67" s="31">
        <v>30</v>
      </c>
      <c r="L67" s="31">
        <v>40</v>
      </c>
      <c r="M67" s="31">
        <v>50</v>
      </c>
      <c r="N67" s="31">
        <v>60</v>
      </c>
      <c r="O67" s="31">
        <v>70</v>
      </c>
      <c r="P67" s="31">
        <v>80</v>
      </c>
      <c r="Q67" s="47">
        <v>90</v>
      </c>
      <c r="R67" s="40"/>
      <c r="S67" s="31"/>
      <c r="T67" s="31"/>
    </row>
    <row r="68" spans="1:20">
      <c r="A68" s="73"/>
      <c r="B68" s="46" t="s">
        <v>98</v>
      </c>
      <c r="C68" s="31">
        <v>15740.7</v>
      </c>
      <c r="D68" s="31">
        <v>16234</v>
      </c>
      <c r="E68" s="31">
        <v>19</v>
      </c>
      <c r="F68" s="31">
        <v>2.8</v>
      </c>
      <c r="G68" s="31">
        <v>0.13</v>
      </c>
      <c r="H68" s="31">
        <v>94</v>
      </c>
      <c r="I68" s="31">
        <v>94</v>
      </c>
      <c r="J68" s="31">
        <v>343</v>
      </c>
      <c r="K68" s="31">
        <v>3</v>
      </c>
      <c r="L68" s="31">
        <v>16</v>
      </c>
      <c r="M68" s="31">
        <v>71</v>
      </c>
      <c r="N68" s="31">
        <v>125</v>
      </c>
      <c r="O68" s="31">
        <v>84</v>
      </c>
      <c r="P68" s="31">
        <v>31</v>
      </c>
      <c r="Q68" s="47">
        <v>13</v>
      </c>
      <c r="R68" s="40"/>
      <c r="S68" s="31"/>
      <c r="T68" s="31"/>
    </row>
    <row r="69" spans="1:20">
      <c r="A69" s="73"/>
      <c r="B69" s="46" t="s">
        <v>99</v>
      </c>
      <c r="C69" s="31">
        <v>15911.8</v>
      </c>
      <c r="D69" s="31">
        <v>16398</v>
      </c>
      <c r="E69" s="31">
        <v>17</v>
      </c>
      <c r="F69" s="31">
        <v>2.8</v>
      </c>
      <c r="G69" s="31">
        <v>0.12</v>
      </c>
      <c r="H69" s="31">
        <v>113</v>
      </c>
      <c r="I69" s="31">
        <v>95</v>
      </c>
      <c r="J69" s="31">
        <v>355</v>
      </c>
      <c r="K69" s="31">
        <v>3</v>
      </c>
      <c r="L69" s="31">
        <v>19</v>
      </c>
      <c r="M69" s="31">
        <v>63</v>
      </c>
      <c r="N69" s="31">
        <v>116</v>
      </c>
      <c r="O69" s="31">
        <v>84</v>
      </c>
      <c r="P69" s="31">
        <v>36</v>
      </c>
      <c r="Q69" s="47">
        <v>14</v>
      </c>
      <c r="R69" s="40"/>
      <c r="S69" s="31"/>
      <c r="T69" s="31"/>
    </row>
    <row r="70" spans="1:20" ht="17.25" thickBot="1">
      <c r="A70" s="73"/>
      <c r="B70" s="48" t="s">
        <v>100</v>
      </c>
      <c r="C70" s="49">
        <v>16596.2</v>
      </c>
      <c r="D70" s="49">
        <v>17710</v>
      </c>
      <c r="E70" s="49">
        <v>19</v>
      </c>
      <c r="F70" s="49">
        <v>2.4</v>
      </c>
      <c r="G70" s="49">
        <v>0.14000000000000001</v>
      </c>
      <c r="H70" s="49">
        <v>108</v>
      </c>
      <c r="I70" s="49">
        <v>93</v>
      </c>
      <c r="J70" s="49">
        <v>333</v>
      </c>
      <c r="K70" s="49">
        <v>4</v>
      </c>
      <c r="L70" s="49">
        <v>19</v>
      </c>
      <c r="M70" s="49">
        <v>63</v>
      </c>
      <c r="N70" s="49">
        <v>117</v>
      </c>
      <c r="O70" s="49">
        <v>79</v>
      </c>
      <c r="P70" s="49">
        <v>33</v>
      </c>
      <c r="Q70" s="50">
        <v>14</v>
      </c>
      <c r="R70" s="40"/>
      <c r="S70" s="31"/>
      <c r="T70" s="31"/>
    </row>
    <row r="71" spans="1:20" ht="17.25" thickBot="1">
      <c r="A71" s="74"/>
      <c r="B71" s="59"/>
      <c r="C71" s="59"/>
      <c r="D71" s="59"/>
      <c r="E71" s="59"/>
      <c r="F71" s="59"/>
      <c r="G71" s="59"/>
      <c r="H71" s="59"/>
      <c r="I71" s="59"/>
      <c r="J71" s="60"/>
      <c r="K71" s="59"/>
      <c r="L71" s="52"/>
      <c r="M71" s="52"/>
      <c r="N71" s="52"/>
      <c r="O71" s="52"/>
      <c r="P71" s="52"/>
      <c r="Q71" s="52"/>
      <c r="R71" s="31"/>
      <c r="S71" s="31"/>
      <c r="T71" s="31"/>
    </row>
    <row r="72" spans="1:20">
      <c r="A72" s="73"/>
      <c r="B72" s="42"/>
      <c r="C72" s="43" t="s">
        <v>29</v>
      </c>
      <c r="D72" s="43"/>
      <c r="E72" s="43"/>
      <c r="F72" s="43"/>
      <c r="G72" s="43"/>
      <c r="H72" s="43"/>
      <c r="I72" s="43"/>
      <c r="J72" s="43"/>
      <c r="K72" s="45"/>
      <c r="L72" s="62"/>
      <c r="M72" s="63"/>
      <c r="N72" s="63"/>
      <c r="O72" s="63"/>
      <c r="P72" s="63"/>
      <c r="Q72" s="63"/>
      <c r="R72" s="63"/>
      <c r="S72" s="63"/>
      <c r="T72" s="63"/>
    </row>
    <row r="73" spans="1:20">
      <c r="A73" s="73"/>
      <c r="B73" s="46" t="s">
        <v>26</v>
      </c>
      <c r="C73" s="31" t="s">
        <v>0</v>
      </c>
      <c r="D73" s="31" t="s">
        <v>1</v>
      </c>
      <c r="E73" s="31" t="s">
        <v>2</v>
      </c>
      <c r="F73" s="31" t="s">
        <v>3</v>
      </c>
      <c r="G73" s="31" t="s">
        <v>4</v>
      </c>
      <c r="H73" s="31" t="s">
        <v>5</v>
      </c>
      <c r="I73" s="32" t="s">
        <v>6</v>
      </c>
      <c r="J73" s="32" t="s">
        <v>13</v>
      </c>
      <c r="K73" s="47"/>
      <c r="L73" s="62" t="s">
        <v>21</v>
      </c>
      <c r="M73" s="63" t="s">
        <v>95</v>
      </c>
      <c r="N73" s="63" t="s">
        <v>102</v>
      </c>
      <c r="O73" s="63" t="s">
        <v>17</v>
      </c>
      <c r="P73" s="63" t="s">
        <v>95</v>
      </c>
      <c r="Q73" s="63" t="s">
        <v>102</v>
      </c>
      <c r="R73" s="63" t="s">
        <v>17</v>
      </c>
      <c r="S73" s="63" t="s">
        <v>95</v>
      </c>
      <c r="T73" s="63" t="s">
        <v>102</v>
      </c>
    </row>
    <row r="74" spans="1:20">
      <c r="A74" s="73"/>
      <c r="B74" s="46"/>
      <c r="C74" s="34" t="s">
        <v>7</v>
      </c>
      <c r="D74" s="34" t="s">
        <v>8</v>
      </c>
      <c r="E74" s="34" t="s">
        <v>9</v>
      </c>
      <c r="F74" s="34" t="s">
        <v>10</v>
      </c>
      <c r="G74" s="34" t="s">
        <v>11</v>
      </c>
      <c r="H74" s="34" t="s">
        <v>12</v>
      </c>
      <c r="I74" s="34" t="s">
        <v>14</v>
      </c>
      <c r="J74" s="34" t="s">
        <v>15</v>
      </c>
      <c r="K74" s="54" t="s">
        <v>19</v>
      </c>
      <c r="L74" s="62" t="s">
        <v>22</v>
      </c>
      <c r="M74" s="63" t="s">
        <v>97</v>
      </c>
      <c r="N74" s="63"/>
      <c r="O74" s="63" t="s">
        <v>16</v>
      </c>
      <c r="P74" s="63" t="s">
        <v>97</v>
      </c>
      <c r="Q74" s="63"/>
      <c r="R74" s="63" t="s">
        <v>16</v>
      </c>
      <c r="S74" s="63" t="s">
        <v>97</v>
      </c>
      <c r="T74" s="63"/>
    </row>
    <row r="75" spans="1:20">
      <c r="A75" s="73"/>
      <c r="B75" s="46">
        <v>30</v>
      </c>
      <c r="C75" s="35">
        <v>0</v>
      </c>
      <c r="D75" s="35">
        <v>5.5412442170419503E-6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4.5226181459671801E-3</v>
      </c>
      <c r="K75" s="55">
        <v>1.80626977567289</v>
      </c>
      <c r="L75" s="69">
        <f>$C75*$C$68+$D75*$D$68+$E75*$E$68+$F75*$F$68+$G75*$G$68+$H75*$H$68+$I75*$I$68+$J75*$J$68+$K75</f>
        <v>3.4474843583590919</v>
      </c>
      <c r="M75" s="70">
        <f>ABS(L75-X24)</f>
        <v>0.44748435835909195</v>
      </c>
      <c r="N75" s="70">
        <f>M75/X24</f>
        <v>0.14916145278636397</v>
      </c>
      <c r="O75" s="71">
        <f>$C75*$C$69+$D75*$D$69+$E75*$E$69+$F75*$F$69+$G75*$G$69+$H75*$H$69+$I75*$I$69+$J75*$J$69+$K75</f>
        <v>3.5026645401622929</v>
      </c>
      <c r="P75" s="70">
        <f>ABS(O75-Y24)</f>
        <v>0.50266454016229289</v>
      </c>
      <c r="Q75" s="70">
        <f>P75/Y24</f>
        <v>0.16755484672076429</v>
      </c>
      <c r="R75" s="71">
        <f>$C75*$C$70+$D75*$D$70+$E75*$E$70+$F75*$F$70+$G75*$G$70+$H75*$H$70+$I75*$I$70+$J75*$J$70+$K75</f>
        <v>3.4104370533637738</v>
      </c>
      <c r="S75" s="70">
        <f>ABS(R75-Z24)</f>
        <v>0.58956294663622621</v>
      </c>
      <c r="T75" s="70">
        <f>S75/Z24</f>
        <v>0.14739073665905655</v>
      </c>
    </row>
    <row r="76" spans="1:20">
      <c r="A76" s="73"/>
      <c r="B76" s="46">
        <v>40</v>
      </c>
      <c r="C76" s="35">
        <v>-1.7979607161104801E-4</v>
      </c>
      <c r="D76" s="35">
        <v>0</v>
      </c>
      <c r="E76" s="35">
        <v>0</v>
      </c>
      <c r="F76" s="35">
        <v>3.4418150804841299E-2</v>
      </c>
      <c r="G76" s="35">
        <v>16.053314446633198</v>
      </c>
      <c r="H76" s="35">
        <v>0</v>
      </c>
      <c r="I76" s="35">
        <v>0</v>
      </c>
      <c r="J76" s="35">
        <v>3.2772880424234201E-2</v>
      </c>
      <c r="K76" s="55">
        <v>7.5067252853445101</v>
      </c>
      <c r="L76" s="69">
        <f t="shared" ref="L76:L81" si="36">C76*$C$68+D76*$D$68+E76*$E$68+F76*$F$68+G76*$G$68+H76*$H$68+I76*$I$68+J76*$J$68+K76</f>
        <v>18.10100894676469</v>
      </c>
      <c r="M76" s="70">
        <f t="shared" ref="M76:M81" si="37">ABS(L76-X25)</f>
        <v>2.10100894676469</v>
      </c>
      <c r="N76" s="70">
        <f t="shared" ref="N76:N81" si="38">M76/X25</f>
        <v>0.13131305917279312</v>
      </c>
      <c r="O76" s="71">
        <f t="shared" ref="O76:O81" si="39">$C76*$C$69+$D76*$D$69+$E76*$E$69+$F76*$F$69+$G76*$G$69+$H76*$H$69+$I76*$I$69+$J76*$J$69+$K76</f>
        <v>18.302987259536515</v>
      </c>
      <c r="P76" s="70">
        <f t="shared" ref="P76:P81" si="40">ABS(O76-Y25)</f>
        <v>0.69701274046348516</v>
      </c>
      <c r="Q76" s="70">
        <f t="shared" ref="Q76:Q81" si="41">P76/Y25</f>
        <v>3.6684881077025534E-2</v>
      </c>
      <c r="R76" s="71">
        <f t="shared" ref="R76:R81" si="42">$C76*$C$70+$D76*$D$70+$E76*$E$70+$F76*$F$70+$G76*$G$70+$H76*$H$70+$I76*$I$70+$J76*$J$70+$K76</f>
        <v>17.76623048740349</v>
      </c>
      <c r="S76" s="70">
        <f t="shared" ref="S76:S81" si="43">ABS(R76-Z25)</f>
        <v>1.2337695125965098</v>
      </c>
      <c r="T76" s="70">
        <f t="shared" ref="T76:T81" si="44">S76/Z25</f>
        <v>6.4935237505079457E-2</v>
      </c>
    </row>
    <row r="77" spans="1:20">
      <c r="A77" s="73"/>
      <c r="B77" s="46">
        <v>50</v>
      </c>
      <c r="C77" s="35">
        <v>-4.11776845534902E-4</v>
      </c>
      <c r="D77" s="35">
        <v>0</v>
      </c>
      <c r="E77" s="35">
        <v>0</v>
      </c>
      <c r="F77" s="35">
        <v>0</v>
      </c>
      <c r="G77" s="35">
        <v>37.409773492683598</v>
      </c>
      <c r="H77" s="35">
        <v>7.5088012015057895E-2</v>
      </c>
      <c r="I77" s="35">
        <v>0.94584626292801499</v>
      </c>
      <c r="J77" s="35">
        <v>0.17018500641449</v>
      </c>
      <c r="K77" s="55">
        <v>-82.063046541245399</v>
      </c>
      <c r="L77" s="69">
        <f t="shared" si="36"/>
        <v>70.659847265111154</v>
      </c>
      <c r="M77" s="70">
        <f t="shared" si="37"/>
        <v>0.34015273488884645</v>
      </c>
      <c r="N77" s="70">
        <f t="shared" si="38"/>
        <v>4.7908835899837529E-3</v>
      </c>
      <c r="O77" s="71">
        <f t="shared" si="39"/>
        <v>74.630033080101299</v>
      </c>
      <c r="P77" s="70">
        <f t="shared" si="40"/>
        <v>11.630033080101299</v>
      </c>
      <c r="Q77" s="70">
        <f t="shared" si="41"/>
        <v>0.18460369968414761</v>
      </c>
      <c r="R77" s="71">
        <f t="shared" si="42"/>
        <v>69.085205749820773</v>
      </c>
      <c r="S77" s="70">
        <f t="shared" si="43"/>
        <v>6.0852057498207728</v>
      </c>
      <c r="T77" s="70">
        <f t="shared" si="44"/>
        <v>9.659056745747259E-2</v>
      </c>
    </row>
    <row r="78" spans="1:20">
      <c r="A78" s="73"/>
      <c r="B78" s="46">
        <v>60</v>
      </c>
      <c r="C78" s="35">
        <v>-7.8633396730574305E-4</v>
      </c>
      <c r="D78" s="35">
        <v>2.64622457276947E-4</v>
      </c>
      <c r="E78" s="35">
        <v>-0.42805411173164098</v>
      </c>
      <c r="F78" s="35">
        <v>0.34177632811874298</v>
      </c>
      <c r="G78" s="35">
        <v>92.176055601396001</v>
      </c>
      <c r="H78" s="35">
        <v>0</v>
      </c>
      <c r="I78" s="35">
        <v>2.41038521413107</v>
      </c>
      <c r="J78" s="35">
        <v>0.29481223345935198</v>
      </c>
      <c r="K78" s="55">
        <v>-193.26810080218601</v>
      </c>
      <c r="L78" s="69">
        <f t="shared" si="36"/>
        <v>131.15397211896951</v>
      </c>
      <c r="M78" s="70">
        <f t="shared" si="37"/>
        <v>6.1539721189695058</v>
      </c>
      <c r="N78" s="70">
        <f t="shared" si="38"/>
        <v>4.9231776951756047E-2</v>
      </c>
      <c r="O78" s="71">
        <f t="shared" si="39"/>
        <v>136.94530814324955</v>
      </c>
      <c r="P78" s="70">
        <f t="shared" si="40"/>
        <v>20.945308143249548</v>
      </c>
      <c r="Q78" s="70">
        <f t="shared" si="41"/>
        <v>0.1805630012349099</v>
      </c>
      <c r="R78" s="71">
        <f t="shared" si="42"/>
        <v>126.2983886329221</v>
      </c>
      <c r="S78" s="70">
        <f t="shared" si="43"/>
        <v>9.2983886329220979</v>
      </c>
      <c r="T78" s="70">
        <f t="shared" si="44"/>
        <v>7.9473407118992284E-2</v>
      </c>
    </row>
    <row r="79" spans="1:20">
      <c r="A79" s="73"/>
      <c r="B79" s="46">
        <v>70</v>
      </c>
      <c r="C79" s="35">
        <v>-4.1933621953228902E-4</v>
      </c>
      <c r="D79" s="35">
        <v>1.9973433084135699E-4</v>
      </c>
      <c r="E79" s="35">
        <v>-0.34366457027073299</v>
      </c>
      <c r="F79" s="35">
        <v>-0.953515082321165</v>
      </c>
      <c r="G79" s="35">
        <v>25.978024059558201</v>
      </c>
      <c r="H79" s="35">
        <v>0</v>
      </c>
      <c r="I79" s="35">
        <v>0.73932059488858004</v>
      </c>
      <c r="J79" s="35">
        <v>0.227620964996017</v>
      </c>
      <c r="K79" s="55">
        <v>-54.801292139711997</v>
      </c>
      <c r="L79" s="69">
        <f t="shared" si="36"/>
        <v>83.588350331634416</v>
      </c>
      <c r="M79" s="70">
        <f t="shared" si="37"/>
        <v>0.41164966836558392</v>
      </c>
      <c r="N79" s="70">
        <f t="shared" si="38"/>
        <v>4.9005912900664753E-3</v>
      </c>
      <c r="O79" s="71">
        <f t="shared" si="39"/>
        <v>87.447679409517121</v>
      </c>
      <c r="P79" s="70">
        <f t="shared" si="40"/>
        <v>3.4476794095171215</v>
      </c>
      <c r="Q79" s="70">
        <f t="shared" si="41"/>
        <v>4.104380249425145E-2</v>
      </c>
      <c r="R79" s="71">
        <f t="shared" si="42"/>
        <v>81.150072096821702</v>
      </c>
      <c r="S79" s="70">
        <f t="shared" si="43"/>
        <v>2.1500720968217024</v>
      </c>
      <c r="T79" s="70">
        <f t="shared" si="44"/>
        <v>2.7216102491413954E-2</v>
      </c>
    </row>
    <row r="80" spans="1:20">
      <c r="A80" s="73"/>
      <c r="B80" s="46">
        <v>80</v>
      </c>
      <c r="C80" s="35">
        <v>-2.4304618776619101E-4</v>
      </c>
      <c r="D80" s="35">
        <v>1.53351523033394E-4</v>
      </c>
      <c r="E80" s="35">
        <v>-0.21259513560832799</v>
      </c>
      <c r="F80" s="35">
        <v>0</v>
      </c>
      <c r="G80" s="35">
        <v>-1.66257199593223</v>
      </c>
      <c r="H80" s="35">
        <v>0</v>
      </c>
      <c r="I80" s="35">
        <v>1.2044421023509699</v>
      </c>
      <c r="J80" s="35">
        <v>8.8503284524782802E-2</v>
      </c>
      <c r="K80" s="55">
        <v>-98.072273248621102</v>
      </c>
      <c r="L80" s="69">
        <f t="shared" si="36"/>
        <v>39.910260525493996</v>
      </c>
      <c r="M80" s="70">
        <f t="shared" si="37"/>
        <v>8.9102605254939959</v>
      </c>
      <c r="N80" s="70">
        <f t="shared" si="38"/>
        <v>0.28742775888690308</v>
      </c>
      <c r="O80" s="71">
        <f t="shared" si="39"/>
        <v>42.602122480369005</v>
      </c>
      <c r="P80" s="70">
        <f t="shared" si="40"/>
        <v>6.6021224803690046</v>
      </c>
      <c r="Q80" s="70">
        <f t="shared" si="41"/>
        <v>0.18339229112136124</v>
      </c>
      <c r="R80" s="71">
        <f t="shared" si="42"/>
        <v>37.822580692299184</v>
      </c>
      <c r="S80" s="70">
        <f t="shared" si="43"/>
        <v>4.8225806922991836</v>
      </c>
      <c r="T80" s="70">
        <f t="shared" si="44"/>
        <v>0.14613880885755101</v>
      </c>
    </row>
    <row r="81" spans="1:20" ht="17.25" thickBot="1">
      <c r="A81" s="76"/>
      <c r="B81" s="48">
        <v>90</v>
      </c>
      <c r="C81" s="56">
        <v>7.4914532023678999E-4</v>
      </c>
      <c r="D81" s="56">
        <v>9.0655211718519905E-5</v>
      </c>
      <c r="E81" s="56">
        <v>3.7045079033873399E-2</v>
      </c>
      <c r="F81" s="56">
        <v>0</v>
      </c>
      <c r="G81" s="56">
        <v>0</v>
      </c>
      <c r="H81" s="56">
        <v>-4.4730306672781999E-3</v>
      </c>
      <c r="I81" s="56">
        <v>-0.42944168280422002</v>
      </c>
      <c r="J81" s="56">
        <v>0</v>
      </c>
      <c r="K81" s="57">
        <v>36.879601082626401</v>
      </c>
      <c r="L81" s="69">
        <f t="shared" si="36"/>
        <v>10.059242967238859</v>
      </c>
      <c r="M81" s="70">
        <f t="shared" si="37"/>
        <v>2.940757032761141</v>
      </c>
      <c r="N81" s="70">
        <f t="shared" si="38"/>
        <v>0.22621207944316468</v>
      </c>
      <c r="O81" s="71">
        <f t="shared" si="39"/>
        <v>9.613769762702951</v>
      </c>
      <c r="P81" s="70">
        <f t="shared" si="40"/>
        <v>4.386230237297049</v>
      </c>
      <c r="Q81" s="70">
        <f t="shared" si="41"/>
        <v>0.31330215980693205</v>
      </c>
      <c r="R81" s="71">
        <f t="shared" si="42"/>
        <v>11.200763134660292</v>
      </c>
      <c r="S81" s="70">
        <f t="shared" si="43"/>
        <v>2.7992368653397079</v>
      </c>
      <c r="T81" s="70">
        <f t="shared" si="44"/>
        <v>0.19994549038140771</v>
      </c>
    </row>
  </sheetData>
  <mergeCells count="4">
    <mergeCell ref="A2:A29"/>
    <mergeCell ref="A30:A47"/>
    <mergeCell ref="A48:A65"/>
    <mergeCell ref="A66:A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E523-34CF-49EF-A27E-797AC4D04714}">
  <sheetPr>
    <tabColor theme="9" tint="-0.249977111117893"/>
  </sheetPr>
  <dimension ref="B1:R71"/>
  <sheetViews>
    <sheetView tabSelected="1" zoomScale="85" zoomScaleNormal="85" workbookViewId="0">
      <selection activeCell="O35" sqref="O35"/>
    </sheetView>
  </sheetViews>
  <sheetFormatPr defaultColWidth="15.625" defaultRowHeight="16.5"/>
  <cols>
    <col min="2" max="3" width="8.375" customWidth="1"/>
  </cols>
  <sheetData>
    <row r="1" spans="2:18">
      <c r="D1" s="1" t="s">
        <v>98</v>
      </c>
      <c r="H1" s="1" t="s">
        <v>99</v>
      </c>
      <c r="L1" s="1" t="s">
        <v>109</v>
      </c>
    </row>
    <row r="2" spans="2:18">
      <c r="D2" t="s">
        <v>90</v>
      </c>
      <c r="E2" t="s">
        <v>90</v>
      </c>
      <c r="F2" t="s">
        <v>94</v>
      </c>
      <c r="H2" t="s">
        <v>90</v>
      </c>
      <c r="I2" t="s">
        <v>90</v>
      </c>
      <c r="J2" t="s">
        <v>94</v>
      </c>
      <c r="K2" t="s">
        <v>101</v>
      </c>
      <c r="L2" t="s">
        <v>90</v>
      </c>
      <c r="M2" t="s">
        <v>90</v>
      </c>
      <c r="N2" t="s">
        <v>94</v>
      </c>
      <c r="O2" t="s">
        <v>101</v>
      </c>
    </row>
    <row r="3" spans="2:18">
      <c r="D3" t="s">
        <v>92</v>
      </c>
      <c r="E3" t="s">
        <v>92</v>
      </c>
      <c r="F3" t="s">
        <v>96</v>
      </c>
      <c r="G3" t="s">
        <v>101</v>
      </c>
      <c r="H3" t="s">
        <v>92</v>
      </c>
      <c r="I3" t="s">
        <v>92</v>
      </c>
      <c r="J3" t="s">
        <v>96</v>
      </c>
      <c r="L3" t="s">
        <v>92</v>
      </c>
      <c r="M3" t="s">
        <v>92</v>
      </c>
      <c r="N3" t="s">
        <v>96</v>
      </c>
    </row>
    <row r="4" spans="2:18">
      <c r="B4" s="1"/>
      <c r="C4" s="1"/>
      <c r="D4" t="s">
        <v>107</v>
      </c>
      <c r="E4" t="s">
        <v>108</v>
      </c>
      <c r="F4" t="s">
        <v>110</v>
      </c>
      <c r="G4" t="s">
        <v>111</v>
      </c>
      <c r="H4" t="s">
        <v>107</v>
      </c>
      <c r="I4" t="s">
        <v>108</v>
      </c>
      <c r="J4" t="s">
        <v>110</v>
      </c>
      <c r="K4" t="s">
        <v>111</v>
      </c>
      <c r="L4" t="s">
        <v>107</v>
      </c>
      <c r="M4" t="s">
        <v>108</v>
      </c>
      <c r="N4" t="s">
        <v>110</v>
      </c>
      <c r="O4" t="s">
        <v>111</v>
      </c>
      <c r="R4" s="1"/>
    </row>
    <row r="5" spans="2:18">
      <c r="B5" s="1" t="s">
        <v>103</v>
      </c>
      <c r="C5" s="1">
        <v>30</v>
      </c>
      <c r="D5" s="1">
        <v>50.4</v>
      </c>
      <c r="E5" s="11">
        <v>55.921314312628269</v>
      </c>
      <c r="F5" s="11">
        <v>5.5213143126282702</v>
      </c>
      <c r="G5" s="30">
        <v>0.10954988715532282</v>
      </c>
      <c r="H5" s="1">
        <v>45.8</v>
      </c>
      <c r="I5" s="11">
        <v>46.844666470927088</v>
      </c>
      <c r="J5" s="11">
        <v>1.0446664709270905</v>
      </c>
      <c r="K5" s="30">
        <v>2.2809311592294556E-2</v>
      </c>
      <c r="L5" s="1">
        <v>46.3</v>
      </c>
      <c r="M5" s="11">
        <v>45.819049485757084</v>
      </c>
      <c r="N5" s="11">
        <v>0.48095051424291313</v>
      </c>
      <c r="O5" s="30">
        <v>1.0387700091639593E-2</v>
      </c>
    </row>
    <row r="6" spans="2:18">
      <c r="B6" s="1"/>
      <c r="C6" s="1">
        <v>40</v>
      </c>
      <c r="D6" s="1">
        <v>451.2</v>
      </c>
      <c r="E6" s="11">
        <v>463.67897247674614</v>
      </c>
      <c r="F6" s="11">
        <v>12.478972476746151</v>
      </c>
      <c r="G6" s="30">
        <v>2.7657297155909023E-2</v>
      </c>
      <c r="H6" s="1">
        <v>388</v>
      </c>
      <c r="I6" s="11">
        <v>422.84657637341274</v>
      </c>
      <c r="J6" s="11">
        <v>34.846576373412745</v>
      </c>
      <c r="K6" s="30">
        <v>8.9810763849001926E-2</v>
      </c>
      <c r="L6" s="1">
        <v>400.6</v>
      </c>
      <c r="M6" s="11">
        <v>405.66326345637776</v>
      </c>
      <c r="N6" s="11">
        <v>5.0632634563777401</v>
      </c>
      <c r="O6" s="30">
        <v>1.2639199841182575E-2</v>
      </c>
    </row>
    <row r="7" spans="2:18">
      <c r="B7" s="1"/>
      <c r="C7" s="1">
        <v>50</v>
      </c>
      <c r="D7" s="1">
        <v>1174.8</v>
      </c>
      <c r="E7" s="11">
        <v>1422.6095100621187</v>
      </c>
      <c r="F7" s="11">
        <v>247.80951006211876</v>
      </c>
      <c r="G7" s="30">
        <v>0.21093761496605276</v>
      </c>
      <c r="H7" s="1">
        <v>1095.8</v>
      </c>
      <c r="I7" s="11">
        <v>1195.0382216236685</v>
      </c>
      <c r="J7" s="11">
        <v>99.238221623668551</v>
      </c>
      <c r="K7" s="30">
        <v>9.0562348625359154E-2</v>
      </c>
      <c r="L7" s="1">
        <v>1039.3</v>
      </c>
      <c r="M7" s="11">
        <v>1151.8272217490558</v>
      </c>
      <c r="N7" s="11">
        <v>112.5272217490558</v>
      </c>
      <c r="O7" s="30">
        <v>0.10827212715198288</v>
      </c>
    </row>
    <row r="8" spans="2:18">
      <c r="B8" s="1"/>
      <c r="C8" s="1">
        <v>60</v>
      </c>
      <c r="D8" s="1">
        <v>1508.1</v>
      </c>
      <c r="E8" s="11">
        <v>1843.8076834691824</v>
      </c>
      <c r="F8" s="11">
        <v>335.70768346918248</v>
      </c>
      <c r="G8" s="30">
        <v>0.22260306575769678</v>
      </c>
      <c r="H8" s="1">
        <v>1660.4</v>
      </c>
      <c r="I8" s="11">
        <v>1667.0629583596387</v>
      </c>
      <c r="J8" s="11">
        <v>6.662958359638651</v>
      </c>
      <c r="K8" s="30">
        <v>4.0128633820998858E-3</v>
      </c>
      <c r="L8" s="1">
        <v>1553.8</v>
      </c>
      <c r="M8">
        <v>1573.2936240660279</v>
      </c>
      <c r="N8" s="11">
        <v>19.493624066027905</v>
      </c>
      <c r="O8" s="30">
        <v>1.2545774273412219E-2</v>
      </c>
    </row>
    <row r="9" spans="2:18">
      <c r="C9" s="1">
        <v>70</v>
      </c>
      <c r="D9" s="1">
        <v>1245.5999999999999</v>
      </c>
      <c r="E9" s="11">
        <v>1373.7207129032565</v>
      </c>
      <c r="F9" s="11">
        <v>128.12071290325662</v>
      </c>
      <c r="G9" s="30">
        <v>0.1028586327097436</v>
      </c>
      <c r="H9" s="1">
        <v>1047.7</v>
      </c>
      <c r="I9" s="11">
        <v>1166.5788805564368</v>
      </c>
      <c r="J9" s="11">
        <v>118.8788805564368</v>
      </c>
      <c r="K9" s="30">
        <v>0.11346652720858719</v>
      </c>
      <c r="L9" s="1">
        <v>1129.2</v>
      </c>
      <c r="M9" s="11">
        <v>1124.2410695103542</v>
      </c>
      <c r="N9" s="11">
        <v>4.9589304896458088</v>
      </c>
      <c r="O9" s="30">
        <v>4.3915431187086509E-3</v>
      </c>
    </row>
    <row r="10" spans="2:18">
      <c r="B10" s="1"/>
      <c r="C10" s="1">
        <v>80</v>
      </c>
      <c r="D10" s="1">
        <v>569.20000000000005</v>
      </c>
      <c r="E10" s="11">
        <v>731.42720217249916</v>
      </c>
      <c r="F10" s="11">
        <v>162.22720217249912</v>
      </c>
      <c r="G10" s="30">
        <v>0.28500913944571171</v>
      </c>
      <c r="H10" s="1">
        <v>517.4</v>
      </c>
      <c r="I10" s="11">
        <v>568.95586971759485</v>
      </c>
      <c r="J10" s="11">
        <v>51.555869717594874</v>
      </c>
      <c r="K10" s="30">
        <v>9.9644123922680475E-2</v>
      </c>
      <c r="L10" s="1">
        <v>481.2</v>
      </c>
      <c r="M10" s="11">
        <v>527.31889841507791</v>
      </c>
      <c r="N10" s="11">
        <v>46.118898415077922</v>
      </c>
      <c r="O10" s="30">
        <v>9.5841434777801174E-2</v>
      </c>
    </row>
    <row r="11" spans="2:18">
      <c r="B11" s="1"/>
      <c r="C11" s="1">
        <v>90</v>
      </c>
      <c r="D11" s="1">
        <v>215.1</v>
      </c>
      <c r="E11" s="11">
        <v>133.34528413725707</v>
      </c>
      <c r="F11" s="11">
        <v>81.754715862742927</v>
      </c>
      <c r="G11" s="30">
        <v>0.38007771205366309</v>
      </c>
      <c r="H11" s="1">
        <v>236.9</v>
      </c>
      <c r="I11" s="11">
        <v>88.044169445475518</v>
      </c>
      <c r="J11" s="11">
        <v>148.85583055452449</v>
      </c>
      <c r="K11" s="30">
        <v>0.62834879930149634</v>
      </c>
      <c r="L11" s="1">
        <v>232.5</v>
      </c>
      <c r="M11" s="11">
        <v>142.58388647052971</v>
      </c>
      <c r="N11" s="11">
        <v>89.916113529470294</v>
      </c>
      <c r="O11" s="30">
        <v>0.38673597216976469</v>
      </c>
    </row>
    <row r="12" spans="2:18">
      <c r="B12" s="1" t="s">
        <v>104</v>
      </c>
      <c r="C12" s="1">
        <v>30</v>
      </c>
      <c r="D12" s="1">
        <v>4</v>
      </c>
      <c r="E12" s="6">
        <v>4.3125368070392174</v>
      </c>
      <c r="F12" s="11">
        <v>0.31253680703921738</v>
      </c>
      <c r="G12" s="30">
        <v>7.8134201759804345E-2</v>
      </c>
      <c r="H12" s="1">
        <v>5</v>
      </c>
      <c r="I12" s="6">
        <v>4.4638632641899232</v>
      </c>
      <c r="J12" s="11">
        <v>0.53613673581007681</v>
      </c>
      <c r="K12" s="30">
        <v>0.10722734716201536</v>
      </c>
      <c r="L12" s="1">
        <v>5</v>
      </c>
      <c r="M12" s="6">
        <v>4.6444491426877086</v>
      </c>
      <c r="N12" s="11">
        <v>0.35555085731229141</v>
      </c>
      <c r="O12" s="30">
        <v>7.111017146245828E-2</v>
      </c>
    </row>
    <row r="13" spans="2:18">
      <c r="B13" s="1"/>
      <c r="C13" s="1">
        <v>40</v>
      </c>
      <c r="D13" s="1">
        <v>20</v>
      </c>
      <c r="E13" s="6">
        <v>15.473557356358285</v>
      </c>
      <c r="F13" s="11">
        <v>4.5264426436417153</v>
      </c>
      <c r="G13" s="30">
        <v>0.22632213218208577</v>
      </c>
      <c r="H13" s="1">
        <v>19</v>
      </c>
      <c r="I13" s="6">
        <v>14.948572045410813</v>
      </c>
      <c r="J13" s="11">
        <v>4.0514279545891867</v>
      </c>
      <c r="K13" s="30">
        <v>0.21323305024153613</v>
      </c>
      <c r="L13" s="1">
        <v>21</v>
      </c>
      <c r="M13" s="6">
        <v>17.979945682840125</v>
      </c>
      <c r="N13" s="11">
        <v>3.0200543171598753</v>
      </c>
      <c r="O13" s="30">
        <v>0.14381211034094643</v>
      </c>
    </row>
    <row r="14" spans="2:18">
      <c r="B14" s="1"/>
      <c r="C14" s="1">
        <v>50</v>
      </c>
      <c r="D14" s="1">
        <v>23</v>
      </c>
      <c r="E14" s="6">
        <v>21.894763202956128</v>
      </c>
      <c r="F14" s="11">
        <v>1.1052367970438723</v>
      </c>
      <c r="G14" s="30">
        <v>4.8053773784516189E-2</v>
      </c>
      <c r="H14" s="1">
        <v>22</v>
      </c>
      <c r="I14" s="6">
        <v>24.500664943406484</v>
      </c>
      <c r="J14" s="11">
        <v>2.500664943406484</v>
      </c>
      <c r="K14" s="30">
        <v>0.11366658833665837</v>
      </c>
      <c r="L14" s="1">
        <v>23</v>
      </c>
      <c r="M14" s="6">
        <v>25.311412602348646</v>
      </c>
      <c r="N14" s="11">
        <v>2.3114126023486463</v>
      </c>
      <c r="O14" s="30">
        <v>0.10049620010211506</v>
      </c>
    </row>
    <row r="15" spans="2:18">
      <c r="B15" s="1"/>
      <c r="C15" s="1">
        <v>60</v>
      </c>
      <c r="D15" s="1">
        <v>41</v>
      </c>
      <c r="E15" s="6">
        <v>47.091423760485824</v>
      </c>
      <c r="F15" s="11">
        <v>6.0914237604858243</v>
      </c>
      <c r="G15" s="30">
        <v>0.14857131123136158</v>
      </c>
      <c r="H15" s="1">
        <v>50</v>
      </c>
      <c r="I15" s="6">
        <v>50.810700711067568</v>
      </c>
      <c r="J15" s="11">
        <v>0.81070071106756814</v>
      </c>
      <c r="K15" s="30">
        <v>1.6214014221351363E-2</v>
      </c>
      <c r="L15" s="1">
        <v>44</v>
      </c>
      <c r="M15" s="6">
        <v>50.026563857761744</v>
      </c>
      <c r="N15" s="11">
        <v>6.0265638577617437</v>
      </c>
      <c r="O15" s="30">
        <v>0.13696736040367599</v>
      </c>
    </row>
    <row r="16" spans="2:18">
      <c r="B16" s="1"/>
      <c r="C16" s="1">
        <v>70</v>
      </c>
      <c r="D16" s="1">
        <v>89</v>
      </c>
      <c r="E16" s="6">
        <v>79.427930629195274</v>
      </c>
      <c r="F16" s="11">
        <v>9.5720693708047264</v>
      </c>
      <c r="G16" s="30">
        <v>0.10755134124499692</v>
      </c>
      <c r="H16" s="1">
        <v>97</v>
      </c>
      <c r="I16" s="6">
        <v>84.279257414287386</v>
      </c>
      <c r="J16" s="11">
        <v>12.720742585712614</v>
      </c>
      <c r="K16" s="30">
        <v>0.13114167614136715</v>
      </c>
      <c r="L16" s="1">
        <v>89</v>
      </c>
      <c r="M16" s="6">
        <v>91.261726796261755</v>
      </c>
      <c r="N16" s="11">
        <v>2.2617267962617547</v>
      </c>
      <c r="O16" s="30">
        <v>2.5412660632154548E-2</v>
      </c>
    </row>
    <row r="17" spans="2:15">
      <c r="B17" s="1"/>
      <c r="C17" s="1">
        <v>80</v>
      </c>
      <c r="D17" s="1">
        <v>150</v>
      </c>
      <c r="E17" s="6">
        <v>151.51764054328333</v>
      </c>
      <c r="F17" s="11">
        <v>1.5176405432833349</v>
      </c>
      <c r="G17" s="30">
        <v>1.0117603621888899E-2</v>
      </c>
      <c r="H17" s="1">
        <v>145</v>
      </c>
      <c r="I17" s="6">
        <v>161.93866834932862</v>
      </c>
      <c r="J17" s="11">
        <v>16.938668349328623</v>
      </c>
      <c r="K17" s="30">
        <v>0.11681840240916291</v>
      </c>
      <c r="L17" s="1">
        <v>143</v>
      </c>
      <c r="M17" s="6">
        <v>165.83657562408652</v>
      </c>
      <c r="N17" s="11">
        <v>22.836575624086521</v>
      </c>
      <c r="O17" s="30">
        <v>0.15969633303557007</v>
      </c>
    </row>
    <row r="18" spans="2:15">
      <c r="B18" s="1"/>
      <c r="C18" s="1">
        <v>90</v>
      </c>
      <c r="D18" s="1">
        <v>93</v>
      </c>
      <c r="E18" s="6">
        <v>103.9002936225717</v>
      </c>
      <c r="F18" s="11">
        <v>10.900293622571695</v>
      </c>
      <c r="G18" s="30">
        <v>0.11720745830722253</v>
      </c>
      <c r="H18" s="1">
        <v>101</v>
      </c>
      <c r="I18" s="6">
        <v>103.18201148201456</v>
      </c>
      <c r="J18" s="11">
        <v>2.1820114820145591</v>
      </c>
      <c r="K18" s="30">
        <v>2.1604074079352071E-2</v>
      </c>
      <c r="L18" s="1">
        <v>109</v>
      </c>
      <c r="M18" s="6">
        <v>106.77671623482664</v>
      </c>
      <c r="N18" s="11">
        <v>2.2232837651733632</v>
      </c>
      <c r="O18" s="30">
        <v>2.0397098763058379E-2</v>
      </c>
    </row>
    <row r="19" spans="2:15">
      <c r="B19" s="1" t="s">
        <v>105</v>
      </c>
      <c r="C19" s="1">
        <v>30</v>
      </c>
      <c r="D19" s="1">
        <v>12</v>
      </c>
      <c r="E19" s="6">
        <v>13.007162520711994</v>
      </c>
      <c r="F19" s="11">
        <v>1.0071625207119936</v>
      </c>
      <c r="G19" s="30">
        <v>8.3930210059332808E-2</v>
      </c>
      <c r="H19" s="1">
        <v>13</v>
      </c>
      <c r="I19" s="6">
        <v>13.214732823172795</v>
      </c>
      <c r="J19" s="11">
        <v>0.21473282317279541</v>
      </c>
      <c r="K19" s="30">
        <v>1.6517909474830415E-2</v>
      </c>
      <c r="L19" s="1">
        <v>12</v>
      </c>
      <c r="M19" s="6">
        <v>12.102745020662223</v>
      </c>
      <c r="N19" s="11">
        <v>0.10274502066222269</v>
      </c>
      <c r="O19" s="30">
        <v>8.5620850551852232E-3</v>
      </c>
    </row>
    <row r="20" spans="2:15">
      <c r="B20" s="1"/>
      <c r="C20" s="1">
        <v>40</v>
      </c>
      <c r="D20" s="1">
        <v>79</v>
      </c>
      <c r="E20" s="6">
        <v>81.590445347591285</v>
      </c>
      <c r="F20" s="11">
        <v>2.5904453475912845</v>
      </c>
      <c r="G20" s="30">
        <v>3.2790447437864363E-2</v>
      </c>
      <c r="H20" s="1">
        <v>84</v>
      </c>
      <c r="I20" s="6">
        <v>89.863194103368727</v>
      </c>
      <c r="J20" s="11">
        <v>5.8631941033687269</v>
      </c>
      <c r="K20" s="30">
        <v>6.9799929802008651E-2</v>
      </c>
      <c r="L20" s="1">
        <v>78</v>
      </c>
      <c r="M20" s="6">
        <v>90.636879030622254</v>
      </c>
      <c r="N20" s="11">
        <v>12.636879030622254</v>
      </c>
      <c r="O20" s="30">
        <v>0.16201126962336224</v>
      </c>
    </row>
    <row r="21" spans="2:15">
      <c r="B21" s="1"/>
      <c r="C21" s="1">
        <v>50</v>
      </c>
      <c r="D21" s="1">
        <v>171</v>
      </c>
      <c r="E21" s="6">
        <v>186.95291550596573</v>
      </c>
      <c r="F21" s="11">
        <v>15.952915505965734</v>
      </c>
      <c r="G21" s="30">
        <v>9.3291903543659266E-2</v>
      </c>
      <c r="H21" s="1">
        <v>190</v>
      </c>
      <c r="I21" s="6">
        <v>192.95536676174336</v>
      </c>
      <c r="J21" s="11">
        <v>2.9553667617433632</v>
      </c>
      <c r="K21" s="30">
        <v>1.5554561903912438E-2</v>
      </c>
      <c r="L21" s="1">
        <v>193</v>
      </c>
      <c r="M21" s="6">
        <v>196.56830613501259</v>
      </c>
      <c r="N21" s="11">
        <v>3.5683061350125911</v>
      </c>
      <c r="O21" s="30">
        <v>1.8488632823899436E-2</v>
      </c>
    </row>
    <row r="22" spans="2:15">
      <c r="B22" s="1"/>
      <c r="C22" s="1">
        <v>60</v>
      </c>
      <c r="D22" s="1">
        <v>301</v>
      </c>
      <c r="E22" s="6">
        <v>271.42755941885719</v>
      </c>
      <c r="F22" s="11">
        <v>29.572440581142814</v>
      </c>
      <c r="G22" s="30">
        <v>9.8247310900806697E-2</v>
      </c>
      <c r="H22" s="1">
        <v>268</v>
      </c>
      <c r="I22" s="6">
        <v>281.96423647740517</v>
      </c>
      <c r="J22" s="11">
        <v>13.964236477405166</v>
      </c>
      <c r="K22" s="30">
        <v>5.2105359990317783E-2</v>
      </c>
      <c r="L22" s="1">
        <v>303</v>
      </c>
      <c r="M22" s="6">
        <v>282.5029258802889</v>
      </c>
      <c r="N22" s="11">
        <v>20.497074119711101</v>
      </c>
      <c r="O22" s="30">
        <v>6.7647109305977227E-2</v>
      </c>
    </row>
    <row r="23" spans="2:15">
      <c r="B23" s="1"/>
      <c r="C23" s="1">
        <v>70</v>
      </c>
      <c r="D23" s="1">
        <v>212</v>
      </c>
      <c r="E23" s="6">
        <v>225.82912662316653</v>
      </c>
      <c r="F23" s="11">
        <v>13.82912662316653</v>
      </c>
      <c r="G23" s="30">
        <v>6.5231729354559106E-2</v>
      </c>
      <c r="H23" s="1">
        <v>242</v>
      </c>
      <c r="I23" s="6">
        <v>237.16882360299746</v>
      </c>
      <c r="J23" s="11">
        <v>4.8311763970025368</v>
      </c>
      <c r="K23" s="30">
        <v>1.9963538830588996E-2</v>
      </c>
      <c r="L23" s="1">
        <v>221</v>
      </c>
      <c r="M23" s="6">
        <v>230.71025672789636</v>
      </c>
      <c r="N23" s="11">
        <v>9.7102567278963647</v>
      </c>
      <c r="O23" s="30">
        <v>4.3937813248399842E-2</v>
      </c>
    </row>
    <row r="24" spans="2:15">
      <c r="B24" s="1"/>
      <c r="C24" s="1">
        <v>80</v>
      </c>
      <c r="D24" s="1">
        <v>87</v>
      </c>
      <c r="E24" s="6">
        <v>88.379533240827669</v>
      </c>
      <c r="F24" s="11">
        <v>1.3795332408276693</v>
      </c>
      <c r="G24" s="30">
        <v>1.5856703917559417E-2</v>
      </c>
      <c r="H24" s="1">
        <v>91</v>
      </c>
      <c r="I24" s="6">
        <v>90.992042949670065</v>
      </c>
      <c r="J24" s="11">
        <v>7.9570503299351003E-3</v>
      </c>
      <c r="K24" s="30">
        <v>8.7440113515770327E-5</v>
      </c>
      <c r="L24" s="1">
        <v>95</v>
      </c>
      <c r="M24" s="6">
        <v>92.583800887001388</v>
      </c>
      <c r="N24" s="11">
        <v>2.416199112998612</v>
      </c>
      <c r="O24" s="30">
        <v>2.5433674873669602E-2</v>
      </c>
    </row>
    <row r="25" spans="2:15">
      <c r="B25" s="1"/>
      <c r="C25" s="1">
        <v>90</v>
      </c>
      <c r="D25" s="1">
        <v>32</v>
      </c>
      <c r="E25" s="6">
        <v>30.523911049639075</v>
      </c>
      <c r="F25" s="11">
        <v>1.4760889503609249</v>
      </c>
      <c r="G25" s="30">
        <v>4.6127779698778903E-2</v>
      </c>
      <c r="H25" s="1">
        <v>33</v>
      </c>
      <c r="I25" s="6">
        <v>30.619950710758271</v>
      </c>
      <c r="J25" s="11">
        <v>2.3800492892417289</v>
      </c>
      <c r="K25" s="30">
        <v>7.212270573459785E-2</v>
      </c>
      <c r="L25" s="1">
        <v>32</v>
      </c>
      <c r="M25" s="6">
        <v>31.660027234743726</v>
      </c>
      <c r="N25" s="11">
        <v>0.33997276525627385</v>
      </c>
      <c r="O25" s="30">
        <v>1.0624148914258558E-2</v>
      </c>
    </row>
    <row r="26" spans="2:15">
      <c r="B26" s="1" t="s">
        <v>106</v>
      </c>
      <c r="C26" s="1">
        <v>30</v>
      </c>
      <c r="D26" s="1">
        <v>3</v>
      </c>
      <c r="E26" s="6">
        <v>3.4474843583590919</v>
      </c>
      <c r="F26" s="11">
        <v>0.44748435835909195</v>
      </c>
      <c r="G26" s="30">
        <v>0.14916145278636397</v>
      </c>
      <c r="H26" s="1">
        <v>3</v>
      </c>
      <c r="I26" s="6">
        <v>3.5026645401622929</v>
      </c>
      <c r="J26" s="11">
        <v>0.50266454016229289</v>
      </c>
      <c r="K26" s="30">
        <v>0.16755484672076429</v>
      </c>
      <c r="L26" s="1">
        <v>4</v>
      </c>
      <c r="M26" s="6">
        <v>3.4104370533637738</v>
      </c>
      <c r="N26" s="11">
        <v>0.58956294663622621</v>
      </c>
      <c r="O26" s="30">
        <v>0.14739073665905655</v>
      </c>
    </row>
    <row r="27" spans="2:15">
      <c r="B27" s="1"/>
      <c r="C27" s="1">
        <v>40</v>
      </c>
      <c r="D27" s="1">
        <v>16</v>
      </c>
      <c r="E27" s="6">
        <v>18.10100894676469</v>
      </c>
      <c r="F27" s="11">
        <v>2.10100894676469</v>
      </c>
      <c r="G27" s="30">
        <v>0.13131305917279312</v>
      </c>
      <c r="H27" s="1">
        <v>19</v>
      </c>
      <c r="I27" s="6">
        <v>18.302987259536515</v>
      </c>
      <c r="J27" s="11">
        <v>0.69701274046348516</v>
      </c>
      <c r="K27" s="30">
        <v>3.6684881077025534E-2</v>
      </c>
      <c r="L27" s="1">
        <v>19</v>
      </c>
      <c r="M27" s="6">
        <v>17.76623048740349</v>
      </c>
      <c r="N27" s="11">
        <v>1.2337695125965098</v>
      </c>
      <c r="O27" s="30">
        <v>6.4935237505079457E-2</v>
      </c>
    </row>
    <row r="28" spans="2:15">
      <c r="B28" s="1"/>
      <c r="C28" s="1">
        <v>50</v>
      </c>
      <c r="D28" s="1">
        <v>71</v>
      </c>
      <c r="E28" s="6">
        <v>70.659847265111154</v>
      </c>
      <c r="F28" s="11">
        <v>0.34015273488884645</v>
      </c>
      <c r="G28" s="30">
        <v>4.7908835899837529E-3</v>
      </c>
      <c r="H28" s="1">
        <v>63</v>
      </c>
      <c r="I28" s="6">
        <v>74.630033080101299</v>
      </c>
      <c r="J28" s="11">
        <v>11.630033080101299</v>
      </c>
      <c r="K28" s="30">
        <v>0.18460369968414761</v>
      </c>
      <c r="L28" s="1">
        <v>63</v>
      </c>
      <c r="M28" s="6">
        <v>69.085205749820773</v>
      </c>
      <c r="N28" s="11">
        <v>6.0852057498207728</v>
      </c>
      <c r="O28" s="30">
        <v>9.659056745747259E-2</v>
      </c>
    </row>
    <row r="29" spans="2:15">
      <c r="B29" s="1"/>
      <c r="C29" s="1">
        <v>60</v>
      </c>
      <c r="D29" s="1">
        <v>125</v>
      </c>
      <c r="E29" s="6">
        <v>131.15397211896951</v>
      </c>
      <c r="F29" s="11">
        <v>6.1539721189695058</v>
      </c>
      <c r="G29" s="30">
        <v>4.9231776951756047E-2</v>
      </c>
      <c r="H29" s="1">
        <v>116</v>
      </c>
      <c r="I29" s="6">
        <v>136.94530814324955</v>
      </c>
      <c r="J29" s="11">
        <v>20.945308143249548</v>
      </c>
      <c r="K29" s="30">
        <v>0.1805630012349099</v>
      </c>
      <c r="L29" s="1">
        <v>117</v>
      </c>
      <c r="M29" s="6">
        <v>126.2983886329221</v>
      </c>
      <c r="N29" s="11">
        <v>9.2983886329220979</v>
      </c>
      <c r="O29" s="30">
        <v>7.9473407118992284E-2</v>
      </c>
    </row>
    <row r="30" spans="2:15">
      <c r="B30" s="1"/>
      <c r="C30" s="1">
        <v>70</v>
      </c>
      <c r="D30" s="1">
        <v>84</v>
      </c>
      <c r="E30" s="6">
        <v>83.588350331634416</v>
      </c>
      <c r="F30" s="11">
        <v>0.41164966836558392</v>
      </c>
      <c r="G30" s="30">
        <v>4.9005912900664753E-3</v>
      </c>
      <c r="H30" s="1">
        <v>84</v>
      </c>
      <c r="I30" s="6">
        <v>87.447679409517121</v>
      </c>
      <c r="J30" s="11">
        <v>3.4476794095171215</v>
      </c>
      <c r="K30" s="30">
        <v>4.104380249425145E-2</v>
      </c>
      <c r="L30" s="1">
        <v>79</v>
      </c>
      <c r="M30" s="6">
        <v>81.150072096821702</v>
      </c>
      <c r="N30" s="11">
        <v>2.1500720968217024</v>
      </c>
      <c r="O30" s="30">
        <v>2.7216102491413954E-2</v>
      </c>
    </row>
    <row r="31" spans="2:15">
      <c r="B31" s="1"/>
      <c r="C31" s="1">
        <v>80</v>
      </c>
      <c r="D31" s="1">
        <v>31</v>
      </c>
      <c r="E31" s="6">
        <v>39.910260525493996</v>
      </c>
      <c r="F31" s="11">
        <v>8.9102605254939959</v>
      </c>
      <c r="G31" s="30">
        <v>0.28742775888690308</v>
      </c>
      <c r="H31" s="1">
        <v>36</v>
      </c>
      <c r="I31" s="6">
        <v>42.602122480369005</v>
      </c>
      <c r="J31" s="11">
        <v>6.6021224803690046</v>
      </c>
      <c r="K31" s="30">
        <v>0.18339229112136124</v>
      </c>
      <c r="L31" s="1">
        <v>33</v>
      </c>
      <c r="M31" s="6">
        <v>37.822580692299184</v>
      </c>
      <c r="N31" s="11">
        <v>4.8225806922991836</v>
      </c>
      <c r="O31" s="30">
        <v>0.14613880885755101</v>
      </c>
    </row>
    <row r="32" spans="2:15">
      <c r="B32" s="1"/>
      <c r="C32" s="1">
        <v>90</v>
      </c>
      <c r="D32" s="1">
        <v>13</v>
      </c>
      <c r="E32" s="6">
        <v>10.059242967238859</v>
      </c>
      <c r="F32" s="11">
        <v>2.940757032761141</v>
      </c>
      <c r="G32" s="30">
        <v>0.22621207944316468</v>
      </c>
      <c r="H32" s="1">
        <v>14</v>
      </c>
      <c r="I32" s="6">
        <v>9.613769762702951</v>
      </c>
      <c r="J32" s="11">
        <v>4.386230237297049</v>
      </c>
      <c r="K32" s="30">
        <v>0.31330215980693205</v>
      </c>
      <c r="L32" s="1">
        <v>14</v>
      </c>
      <c r="M32" s="6">
        <v>11.200763134660292</v>
      </c>
      <c r="N32" s="11">
        <v>2.7992368653397079</v>
      </c>
      <c r="O32" s="30">
        <v>0.19994549038140771</v>
      </c>
    </row>
    <row r="33" spans="2:15">
      <c r="G33" s="30">
        <f>AVERAGE(G5:G32)</f>
        <v>0.12011303065748453</v>
      </c>
      <c r="K33" s="30">
        <f>AVERAGE(K5:K32)</f>
        <v>0.11149485780221881</v>
      </c>
      <c r="O33" s="30">
        <f>AVERAGE(O5:O32)</f>
        <v>8.5253598945721279E-2</v>
      </c>
    </row>
    <row r="34" spans="2:15">
      <c r="O34" s="30">
        <f>AVERAGE(G33,K33,O33)</f>
        <v>0.10562049580180821</v>
      </c>
    </row>
    <row r="38" spans="2:15">
      <c r="D38" s="1" t="s">
        <v>98</v>
      </c>
      <c r="F38" s="1" t="s">
        <v>99</v>
      </c>
      <c r="H38" s="1" t="s">
        <v>109</v>
      </c>
    </row>
    <row r="39" spans="2:15">
      <c r="E39" t="s">
        <v>113</v>
      </c>
      <c r="G39" t="s">
        <v>113</v>
      </c>
      <c r="I39" t="s">
        <v>113</v>
      </c>
    </row>
    <row r="40" spans="2:15">
      <c r="B40" s="1" t="s">
        <v>20</v>
      </c>
      <c r="C40" t="s">
        <v>112</v>
      </c>
      <c r="D40" s="1">
        <v>5594</v>
      </c>
      <c r="E40" s="30">
        <f>D40/$D$40</f>
        <v>1</v>
      </c>
      <c r="F40" s="1">
        <v>4679</v>
      </c>
      <c r="G40" s="30">
        <f>F40/$F$40</f>
        <v>1</v>
      </c>
      <c r="H40" s="1">
        <v>4577</v>
      </c>
      <c r="I40" s="30">
        <f>H40/$H$40</f>
        <v>1</v>
      </c>
    </row>
    <row r="41" spans="2:15">
      <c r="C41" s="1">
        <v>30</v>
      </c>
      <c r="D41" s="11">
        <v>55.921314312628269</v>
      </c>
      <c r="E41" s="30">
        <f>D41/$D$40</f>
        <v>9.9966596912099154E-3</v>
      </c>
      <c r="F41" s="11">
        <v>46.844666470927088</v>
      </c>
      <c r="G41" s="30">
        <f>F41/$F$40</f>
        <v>1.0011683366302006E-2</v>
      </c>
      <c r="H41" s="11">
        <v>45.819049485757084</v>
      </c>
      <c r="I41" s="30">
        <f>H41/$H$40</f>
        <v>1.001071651425761E-2</v>
      </c>
    </row>
    <row r="42" spans="2:15">
      <c r="B42" s="1"/>
      <c r="C42" s="1">
        <v>40</v>
      </c>
      <c r="D42" s="11">
        <v>463.67897247674614</v>
      </c>
      <c r="E42" s="30">
        <f t="shared" ref="E42:E47" si="0">D42/$D$40</f>
        <v>8.2888625755585657E-2</v>
      </c>
      <c r="F42" s="11">
        <v>422.84657637341274</v>
      </c>
      <c r="G42" s="30">
        <f t="shared" ref="G42:G47" si="1">F42/$F$40</f>
        <v>9.0371142631633414E-2</v>
      </c>
      <c r="H42" s="11">
        <v>405.66326345637776</v>
      </c>
      <c r="I42" s="30">
        <f t="shared" ref="I42:I47" si="2">H42/$H$40</f>
        <v>8.8630820069123387E-2</v>
      </c>
    </row>
    <row r="43" spans="2:15">
      <c r="B43" s="1"/>
      <c r="C43" s="1">
        <v>50</v>
      </c>
      <c r="D43" s="11">
        <v>1422.6095100621187</v>
      </c>
      <c r="E43" s="30">
        <f t="shared" si="0"/>
        <v>0.25430988739043953</v>
      </c>
      <c r="F43" s="11">
        <v>1195.0382216236685</v>
      </c>
      <c r="G43" s="30">
        <f t="shared" si="1"/>
        <v>0.25540462099244893</v>
      </c>
      <c r="H43" s="11">
        <v>1151.8272217490558</v>
      </c>
      <c r="I43" s="30">
        <f t="shared" si="2"/>
        <v>0.25165549961744721</v>
      </c>
    </row>
    <row r="44" spans="2:15">
      <c r="B44" s="1"/>
      <c r="C44" s="1">
        <v>60</v>
      </c>
      <c r="D44" s="11">
        <v>1843.8076834691824</v>
      </c>
      <c r="E44" s="30">
        <f t="shared" si="0"/>
        <v>0.32960451974779809</v>
      </c>
      <c r="F44" s="11">
        <v>1667.0629583596387</v>
      </c>
      <c r="G44" s="30">
        <f t="shared" si="1"/>
        <v>0.35628616335961505</v>
      </c>
      <c r="H44" s="11">
        <v>1573.2936240660279</v>
      </c>
      <c r="I44" s="30">
        <f t="shared" si="2"/>
        <v>0.34373904829932878</v>
      </c>
    </row>
    <row r="45" spans="2:15">
      <c r="C45" s="1">
        <v>70</v>
      </c>
      <c r="D45" s="11">
        <v>1373.7207129032565</v>
      </c>
      <c r="E45" s="30">
        <f t="shared" si="0"/>
        <v>0.24557038128410019</v>
      </c>
      <c r="F45" s="11">
        <v>1166.5788805564368</v>
      </c>
      <c r="G45" s="30">
        <f t="shared" si="1"/>
        <v>0.2493222655602558</v>
      </c>
      <c r="H45" s="11">
        <v>1124.2410695103542</v>
      </c>
      <c r="I45" s="30">
        <f t="shared" si="2"/>
        <v>0.24562837437412152</v>
      </c>
    </row>
    <row r="46" spans="2:15">
      <c r="B46" s="1"/>
      <c r="C46" s="1">
        <v>80</v>
      </c>
      <c r="D46" s="11">
        <v>731.42720217249916</v>
      </c>
      <c r="E46" s="30">
        <f t="shared" si="0"/>
        <v>0.13075209191499806</v>
      </c>
      <c r="F46" s="11">
        <v>568.95586971759485</v>
      </c>
      <c r="G46" s="30">
        <f t="shared" si="1"/>
        <v>0.12159774945877214</v>
      </c>
      <c r="H46" s="11">
        <v>527.31889841507791</v>
      </c>
      <c r="I46" s="30">
        <f t="shared" si="2"/>
        <v>0.11521059611428401</v>
      </c>
    </row>
    <row r="47" spans="2:15">
      <c r="B47" s="1"/>
      <c r="C47" s="1">
        <v>90</v>
      </c>
      <c r="D47" s="11">
        <v>133.34528413725707</v>
      </c>
      <c r="E47" s="30">
        <f t="shared" si="0"/>
        <v>2.3837197736370587E-2</v>
      </c>
      <c r="F47" s="11">
        <v>88.044169445475518</v>
      </c>
      <c r="G47" s="30">
        <f t="shared" si="1"/>
        <v>1.8816877419421996E-2</v>
      </c>
      <c r="H47" s="11">
        <v>142.58388647052971</v>
      </c>
      <c r="I47" s="30">
        <f t="shared" si="2"/>
        <v>3.1152258350563625E-2</v>
      </c>
    </row>
    <row r="48" spans="2:15">
      <c r="B48" s="1" t="s">
        <v>23</v>
      </c>
      <c r="C48" t="s">
        <v>112</v>
      </c>
      <c r="D48" s="1">
        <v>429</v>
      </c>
      <c r="E48" s="30">
        <f>D48/$D$48</f>
        <v>1</v>
      </c>
      <c r="F48" s="1">
        <v>457</v>
      </c>
      <c r="G48" s="30">
        <f>F48/$F$48</f>
        <v>1</v>
      </c>
      <c r="H48" s="1">
        <v>488</v>
      </c>
      <c r="I48" s="30">
        <f>H48/$H$48</f>
        <v>1</v>
      </c>
    </row>
    <row r="49" spans="2:9">
      <c r="C49" s="1">
        <v>30</v>
      </c>
      <c r="D49" s="6">
        <v>4.3125368070392174</v>
      </c>
      <c r="E49" s="30">
        <f>D49/$D$48</f>
        <v>1.0052533349741766E-2</v>
      </c>
      <c r="F49" s="6">
        <v>4.4638632641899232</v>
      </c>
      <c r="G49" s="30">
        <f>F49/$F$48</f>
        <v>9.767753313325871E-3</v>
      </c>
      <c r="H49" s="6">
        <v>4.6444491426877086</v>
      </c>
      <c r="I49" s="30">
        <f>H49/$H$48</f>
        <v>9.5173138169830102E-3</v>
      </c>
    </row>
    <row r="50" spans="2:9">
      <c r="B50" s="1"/>
      <c r="C50" s="1">
        <v>40</v>
      </c>
      <c r="D50" s="6">
        <v>15.473557356358285</v>
      </c>
      <c r="E50" s="30">
        <f t="shared" ref="E50:E55" si="3">D50/$D$48</f>
        <v>3.6068898266569428E-2</v>
      </c>
      <c r="F50" s="6">
        <v>14.948572045410813</v>
      </c>
      <c r="G50" s="30">
        <f t="shared" ref="G50:G55" si="4">F50/$F$48</f>
        <v>3.2710223294115562E-2</v>
      </c>
      <c r="H50" s="6">
        <v>17.979945682840125</v>
      </c>
      <c r="I50" s="30">
        <f t="shared" ref="I50:I55" si="5">H50/$H$48</f>
        <v>3.6844150989426484E-2</v>
      </c>
    </row>
    <row r="51" spans="2:9">
      <c r="B51" s="1"/>
      <c r="C51" s="1">
        <v>50</v>
      </c>
      <c r="D51" s="6">
        <v>21.894763202956128</v>
      </c>
      <c r="E51" s="30">
        <f t="shared" si="3"/>
        <v>5.1036744062834795E-2</v>
      </c>
      <c r="F51" s="6">
        <v>24.500664943406484</v>
      </c>
      <c r="G51" s="30">
        <f t="shared" si="4"/>
        <v>5.3611958300670642E-2</v>
      </c>
      <c r="H51" s="6">
        <v>25.311412602348646</v>
      </c>
      <c r="I51" s="30">
        <f t="shared" si="5"/>
        <v>5.1867648775304601E-2</v>
      </c>
    </row>
    <row r="52" spans="2:9">
      <c r="B52" s="1"/>
      <c r="C52" s="1">
        <v>60</v>
      </c>
      <c r="D52" s="6">
        <v>47.091423760485824</v>
      </c>
      <c r="E52" s="30">
        <f t="shared" si="3"/>
        <v>0.10977021855591101</v>
      </c>
      <c r="F52" s="6">
        <v>50.810700711067568</v>
      </c>
      <c r="G52" s="30">
        <f t="shared" si="4"/>
        <v>0.11118315254062926</v>
      </c>
      <c r="H52" s="6">
        <v>50.026563857761744</v>
      </c>
      <c r="I52" s="30">
        <f t="shared" si="5"/>
        <v>0.1025134505282003</v>
      </c>
    </row>
    <row r="53" spans="2:9">
      <c r="B53" s="1"/>
      <c r="C53" s="1">
        <v>70</v>
      </c>
      <c r="D53" s="6">
        <v>79.427930629195274</v>
      </c>
      <c r="E53" s="30">
        <f t="shared" si="3"/>
        <v>0.18514669144334561</v>
      </c>
      <c r="F53" s="6">
        <v>84.279257414287386</v>
      </c>
      <c r="G53" s="30">
        <f t="shared" si="4"/>
        <v>0.18441850637699647</v>
      </c>
      <c r="H53" s="6">
        <v>91.261726796261755</v>
      </c>
      <c r="I53" s="30">
        <f t="shared" si="5"/>
        <v>0.1870117352382413</v>
      </c>
    </row>
    <row r="54" spans="2:9">
      <c r="B54" s="1"/>
      <c r="C54" s="1">
        <v>80</v>
      </c>
      <c r="D54" s="6">
        <v>151.51764054328333</v>
      </c>
      <c r="E54" s="30">
        <f t="shared" si="3"/>
        <v>0.35318797329436674</v>
      </c>
      <c r="F54" s="6">
        <v>161.93866834932862</v>
      </c>
      <c r="G54" s="30">
        <f t="shared" si="4"/>
        <v>0.35435157188036898</v>
      </c>
      <c r="H54" s="6">
        <v>165.83657562408652</v>
      </c>
      <c r="I54" s="30">
        <f t="shared" si="5"/>
        <v>0.33982904841001338</v>
      </c>
    </row>
    <row r="55" spans="2:9">
      <c r="B55" s="1"/>
      <c r="C55" s="1">
        <v>90</v>
      </c>
      <c r="D55" s="6">
        <v>103.9002936225717</v>
      </c>
      <c r="E55" s="30">
        <f t="shared" si="3"/>
        <v>0.24219182662604125</v>
      </c>
      <c r="F55" s="6">
        <v>103.18201148201456</v>
      </c>
      <c r="G55" s="30">
        <f t="shared" si="4"/>
        <v>0.22578120674401436</v>
      </c>
      <c r="H55" s="6">
        <v>106.77671623482664</v>
      </c>
      <c r="I55" s="30">
        <f t="shared" si="5"/>
        <v>0.21880474638284148</v>
      </c>
    </row>
    <row r="56" spans="2:9">
      <c r="B56" s="1" t="s">
        <v>24</v>
      </c>
      <c r="C56" t="s">
        <v>112</v>
      </c>
      <c r="D56" s="1">
        <v>899</v>
      </c>
      <c r="E56" s="30">
        <f>D56/$D$56</f>
        <v>1</v>
      </c>
      <c r="F56" s="1">
        <v>934</v>
      </c>
      <c r="G56" s="30">
        <f>F56/$F$56</f>
        <v>1</v>
      </c>
      <c r="H56" s="1">
        <v>943</v>
      </c>
      <c r="I56" s="30">
        <f>H56/$H$56</f>
        <v>1</v>
      </c>
    </row>
    <row r="57" spans="2:9">
      <c r="C57" s="1">
        <v>30</v>
      </c>
      <c r="D57" s="6">
        <v>13.007162520711994</v>
      </c>
      <c r="E57" s="30">
        <f>D57/$D$56</f>
        <v>1.4468478888444932E-2</v>
      </c>
      <c r="F57" s="6">
        <v>13.214732823172795</v>
      </c>
      <c r="G57" s="30">
        <f>F57/$F$56</f>
        <v>1.4148536213247104E-2</v>
      </c>
      <c r="H57" s="6">
        <v>12.102745020662223</v>
      </c>
      <c r="I57" s="30">
        <f>H57/$H$56</f>
        <v>1.2834300127955698E-2</v>
      </c>
    </row>
    <row r="58" spans="2:9">
      <c r="B58" s="1"/>
      <c r="C58" s="1">
        <v>40</v>
      </c>
      <c r="D58" s="6">
        <v>81.590445347591285</v>
      </c>
      <c r="E58" s="30">
        <f t="shared" ref="E58:E63" si="6">D58/$D$56</f>
        <v>9.075689137663101E-2</v>
      </c>
      <c r="F58" s="6">
        <v>89.863194103368727</v>
      </c>
      <c r="G58" s="30">
        <f t="shared" ref="G58:G63" si="7">F58/$F$56</f>
        <v>9.6213269917953675E-2</v>
      </c>
      <c r="H58" s="6">
        <v>90.636879030622254</v>
      </c>
      <c r="I58" s="30">
        <f t="shared" ref="I58:I63" si="8">H58/$H$56</f>
        <v>9.611546026577121E-2</v>
      </c>
    </row>
    <row r="59" spans="2:9">
      <c r="B59" s="1"/>
      <c r="C59" s="1">
        <v>50</v>
      </c>
      <c r="D59" s="6">
        <v>186.95291550596573</v>
      </c>
      <c r="E59" s="30">
        <f t="shared" si="6"/>
        <v>0.20795652447827112</v>
      </c>
      <c r="F59" s="6">
        <v>192.95536676174336</v>
      </c>
      <c r="G59" s="30">
        <f t="shared" si="7"/>
        <v>0.2065903284386974</v>
      </c>
      <c r="H59" s="6">
        <v>196.56830613501259</v>
      </c>
      <c r="I59" s="30">
        <f t="shared" si="8"/>
        <v>0.20844995348357645</v>
      </c>
    </row>
    <row r="60" spans="2:9">
      <c r="B60" s="1"/>
      <c r="C60" s="1">
        <v>60</v>
      </c>
      <c r="D60" s="6">
        <v>271.42755941885719</v>
      </c>
      <c r="E60" s="30">
        <f t="shared" si="6"/>
        <v>0.30192164562720486</v>
      </c>
      <c r="F60" s="6">
        <v>281.96423647740517</v>
      </c>
      <c r="G60" s="30">
        <f t="shared" si="7"/>
        <v>0.30188890415139741</v>
      </c>
      <c r="H60" s="6">
        <v>282.5029258802889</v>
      </c>
      <c r="I60" s="30">
        <f t="shared" si="8"/>
        <v>0.29957892458143043</v>
      </c>
    </row>
    <row r="61" spans="2:9">
      <c r="B61" s="1"/>
      <c r="C61" s="1">
        <v>70</v>
      </c>
      <c r="D61" s="6">
        <v>225.82912662316653</v>
      </c>
      <c r="E61" s="30">
        <f t="shared" si="6"/>
        <v>0.25120036331831652</v>
      </c>
      <c r="F61" s="6">
        <v>237.16882360299746</v>
      </c>
      <c r="G61" s="30">
        <f t="shared" si="7"/>
        <v>0.2539280766627382</v>
      </c>
      <c r="H61" s="6">
        <v>230.71025672789636</v>
      </c>
      <c r="I61" s="30">
        <f t="shared" si="8"/>
        <v>0.2446556274951181</v>
      </c>
    </row>
    <row r="62" spans="2:9">
      <c r="B62" s="1"/>
      <c r="C62" s="1">
        <v>80</v>
      </c>
      <c r="D62" s="6">
        <v>88.379533240827669</v>
      </c>
      <c r="E62" s="30">
        <f t="shared" si="6"/>
        <v>9.8308713282344459E-2</v>
      </c>
      <c r="F62" s="6">
        <v>90.992042949670065</v>
      </c>
      <c r="G62" s="30">
        <f t="shared" si="7"/>
        <v>9.7421887526413342E-2</v>
      </c>
      <c r="H62" s="6">
        <v>92.583800887001388</v>
      </c>
      <c r="I62" s="30">
        <f t="shared" si="8"/>
        <v>9.8180064567339756E-2</v>
      </c>
    </row>
    <row r="63" spans="2:9">
      <c r="B63" s="1"/>
      <c r="C63" s="1">
        <v>90</v>
      </c>
      <c r="D63" s="6">
        <v>30.523911049639075</v>
      </c>
      <c r="E63" s="30">
        <f t="shared" si="6"/>
        <v>3.3953182480132453E-2</v>
      </c>
      <c r="F63" s="6">
        <v>30.619950710758271</v>
      </c>
      <c r="G63" s="30">
        <f t="shared" si="7"/>
        <v>3.2783673137856822E-2</v>
      </c>
      <c r="H63" s="6">
        <v>31.660027234743726</v>
      </c>
      <c r="I63" s="30">
        <f t="shared" si="8"/>
        <v>3.3573729835359202E-2</v>
      </c>
    </row>
    <row r="64" spans="2:9">
      <c r="B64" s="1" t="s">
        <v>25</v>
      </c>
      <c r="C64" t="s">
        <v>112</v>
      </c>
      <c r="D64" s="1">
        <v>343</v>
      </c>
      <c r="E64" s="30">
        <f>D64/$D$64</f>
        <v>1</v>
      </c>
      <c r="F64" s="1">
        <v>355</v>
      </c>
      <c r="G64" s="30">
        <f>F64/$F$64</f>
        <v>1</v>
      </c>
      <c r="H64" s="1">
        <v>333</v>
      </c>
      <c r="I64" s="30">
        <f>H64/$H$64</f>
        <v>1</v>
      </c>
    </row>
    <row r="65" spans="2:9">
      <c r="C65" s="1">
        <v>30</v>
      </c>
      <c r="D65" s="6">
        <v>3.4474843583590919</v>
      </c>
      <c r="E65" s="30">
        <f>D65/$D$64</f>
        <v>1.0050974805711639E-2</v>
      </c>
      <c r="F65" s="6">
        <v>3.5026645401622929</v>
      </c>
      <c r="G65" s="30">
        <f>F65/$F$64</f>
        <v>9.8666606765135008E-3</v>
      </c>
      <c r="H65" s="6">
        <v>3.4104370533637738</v>
      </c>
      <c r="I65" s="30">
        <f>H65/$H$64</f>
        <v>1.0241552712804126E-2</v>
      </c>
    </row>
    <row r="66" spans="2:9">
      <c r="B66" s="1"/>
      <c r="C66" s="1">
        <v>40</v>
      </c>
      <c r="D66" s="6">
        <v>18.10100894676469</v>
      </c>
      <c r="E66" s="30">
        <f t="shared" ref="E66:E71" si="9">D66/$D$64</f>
        <v>5.277262083604866E-2</v>
      </c>
      <c r="F66" s="6">
        <v>18.302987259536515</v>
      </c>
      <c r="G66" s="30">
        <f t="shared" ref="G66:G71" si="10">F66/$F$64</f>
        <v>5.1557710590243701E-2</v>
      </c>
      <c r="H66" s="6">
        <v>17.76623048740349</v>
      </c>
      <c r="I66" s="30">
        <f t="shared" ref="I66:I71" si="11">H66/$H$64</f>
        <v>5.3352043505716186E-2</v>
      </c>
    </row>
    <row r="67" spans="2:9">
      <c r="B67" s="1"/>
      <c r="C67" s="1">
        <v>50</v>
      </c>
      <c r="D67" s="6">
        <v>70.659847265111154</v>
      </c>
      <c r="E67" s="30">
        <f t="shared" si="9"/>
        <v>0.20600538561256895</v>
      </c>
      <c r="F67" s="6">
        <v>74.630033080101299</v>
      </c>
      <c r="G67" s="30">
        <f t="shared" si="10"/>
        <v>0.21022544529605999</v>
      </c>
      <c r="H67" s="6">
        <v>69.085205749820773</v>
      </c>
      <c r="I67" s="30">
        <f t="shared" si="11"/>
        <v>0.2074630803297921</v>
      </c>
    </row>
    <row r="68" spans="2:9">
      <c r="B68" s="1"/>
      <c r="C68" s="1">
        <v>60</v>
      </c>
      <c r="D68" s="6">
        <v>131.15397211896951</v>
      </c>
      <c r="E68" s="30">
        <f t="shared" si="9"/>
        <v>0.38237309655676238</v>
      </c>
      <c r="F68" s="6">
        <v>136.94530814324955</v>
      </c>
      <c r="G68" s="30">
        <f t="shared" si="10"/>
        <v>0.38576143138943536</v>
      </c>
      <c r="H68" s="6">
        <v>126.2983886329221</v>
      </c>
      <c r="I68" s="30">
        <f t="shared" si="11"/>
        <v>0.3792744403391054</v>
      </c>
    </row>
    <row r="69" spans="2:9">
      <c r="B69" s="1"/>
      <c r="C69" s="1">
        <v>70</v>
      </c>
      <c r="D69" s="6">
        <v>83.588350331634416</v>
      </c>
      <c r="E69" s="30">
        <f t="shared" si="9"/>
        <v>0.24369781437794291</v>
      </c>
      <c r="F69" s="6">
        <v>87.447679409517121</v>
      </c>
      <c r="G69" s="30">
        <f t="shared" si="10"/>
        <v>0.24633149129441442</v>
      </c>
      <c r="H69" s="6">
        <v>81.150072096821702</v>
      </c>
      <c r="I69" s="30">
        <f t="shared" si="11"/>
        <v>0.24369391020066578</v>
      </c>
    </row>
    <row r="70" spans="2:9">
      <c r="B70" s="1"/>
      <c r="C70" s="1">
        <v>80</v>
      </c>
      <c r="D70" s="6">
        <v>39.910260525493996</v>
      </c>
      <c r="E70" s="30">
        <f t="shared" si="9"/>
        <v>0.11635644468074051</v>
      </c>
      <c r="F70" s="6">
        <v>42.602122480369005</v>
      </c>
      <c r="G70" s="30">
        <f t="shared" si="10"/>
        <v>0.12000597881794085</v>
      </c>
      <c r="H70" s="6">
        <v>37.822580692299184</v>
      </c>
      <c r="I70" s="30">
        <f t="shared" si="11"/>
        <v>0.11358132340029785</v>
      </c>
    </row>
    <row r="71" spans="2:9">
      <c r="B71" s="1"/>
      <c r="C71" s="1">
        <v>90</v>
      </c>
      <c r="D71" s="6">
        <v>10.059242967238859</v>
      </c>
      <c r="E71" s="30">
        <f t="shared" si="9"/>
        <v>2.9327238971541863E-2</v>
      </c>
      <c r="F71" s="6">
        <v>9.613769762702951</v>
      </c>
      <c r="G71" s="30">
        <f t="shared" si="10"/>
        <v>2.7081041585078736E-2</v>
      </c>
      <c r="H71" s="6">
        <v>11.200763134660292</v>
      </c>
      <c r="I71" s="30">
        <f t="shared" si="11"/>
        <v>3.3635925329310187E-2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E2B-1F3D-44F6-AD63-6CE2740298B1}">
  <sheetPr>
    <tabColor rgb="FF00B0F0"/>
  </sheetPr>
  <dimension ref="A2:Z63"/>
  <sheetViews>
    <sheetView zoomScale="40" zoomScaleNormal="40" workbookViewId="0">
      <pane xSplit="2" topLeftCell="C1" activePane="topRight" state="frozen"/>
      <selection pane="topRight" activeCell="L95" sqref="L95"/>
    </sheetView>
  </sheetViews>
  <sheetFormatPr defaultColWidth="20.625" defaultRowHeight="16.5"/>
  <cols>
    <col min="1" max="2" width="8.25" customWidth="1"/>
  </cols>
  <sheetData>
    <row r="2" spans="1:24">
      <c r="A2" t="s">
        <v>20</v>
      </c>
      <c r="B2" t="s">
        <v>18</v>
      </c>
      <c r="C2" s="1" t="s">
        <v>0</v>
      </c>
      <c r="D2" s="1" t="s">
        <v>1</v>
      </c>
      <c r="E2" s="1" t="s">
        <v>3</v>
      </c>
      <c r="F2" s="1" t="s">
        <v>5</v>
      </c>
      <c r="G2" s="2" t="s">
        <v>13</v>
      </c>
    </row>
    <row r="3" spans="1:24">
      <c r="C3" t="s">
        <v>7</v>
      </c>
      <c r="D3" t="s">
        <v>8</v>
      </c>
      <c r="E3" t="s">
        <v>10</v>
      </c>
      <c r="F3" t="s">
        <v>12</v>
      </c>
      <c r="G3" t="s">
        <v>15</v>
      </c>
    </row>
    <row r="4" spans="1:24">
      <c r="C4" s="1">
        <v>20000</v>
      </c>
      <c r="D4" s="1">
        <v>9000</v>
      </c>
      <c r="E4" s="1">
        <v>3</v>
      </c>
      <c r="F4" s="1">
        <v>100</v>
      </c>
      <c r="G4" s="2">
        <v>3548</v>
      </c>
    </row>
    <row r="6" spans="1:24">
      <c r="C6" t="s">
        <v>29</v>
      </c>
    </row>
    <row r="7" spans="1:24">
      <c r="B7" t="s">
        <v>26</v>
      </c>
      <c r="C7" s="1" t="s">
        <v>0</v>
      </c>
      <c r="G7" s="1" t="s">
        <v>1</v>
      </c>
      <c r="K7" s="1" t="s">
        <v>3</v>
      </c>
      <c r="O7" s="1" t="s">
        <v>5</v>
      </c>
      <c r="S7" s="2" t="s">
        <v>13</v>
      </c>
      <c r="X7" s="5" t="s">
        <v>56</v>
      </c>
    </row>
    <row r="8" spans="1:24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10</v>
      </c>
      <c r="L8" t="s">
        <v>39</v>
      </c>
      <c r="M8" t="s">
        <v>40</v>
      </c>
      <c r="N8" t="s">
        <v>41</v>
      </c>
      <c r="O8" t="s">
        <v>12</v>
      </c>
      <c r="P8" t="s">
        <v>45</v>
      </c>
      <c r="Q8" t="s">
        <v>46</v>
      </c>
      <c r="R8" t="s">
        <v>47</v>
      </c>
      <c r="S8" t="s">
        <v>15</v>
      </c>
      <c r="T8" t="s">
        <v>51</v>
      </c>
      <c r="U8" t="s">
        <v>52</v>
      </c>
      <c r="V8" t="s">
        <v>53</v>
      </c>
      <c r="W8" t="s">
        <v>19</v>
      </c>
      <c r="X8" s="5" t="s">
        <v>16</v>
      </c>
    </row>
    <row r="9" spans="1:24">
      <c r="B9">
        <v>30</v>
      </c>
      <c r="C9" s="3"/>
      <c r="D9" s="3"/>
      <c r="E9" s="3"/>
      <c r="F9" s="3"/>
      <c r="G9" s="3"/>
      <c r="H9" s="3"/>
      <c r="I9" s="3"/>
      <c r="J9" s="10">
        <v>-3.1932655382412897E-2</v>
      </c>
      <c r="K9" s="10">
        <v>0.62100587560536402</v>
      </c>
      <c r="L9" s="10">
        <v>-0.199843151643634</v>
      </c>
      <c r="M9" s="10">
        <v>2.0853823641788401E-2</v>
      </c>
      <c r="N9" s="3"/>
      <c r="O9" s="3"/>
      <c r="P9" s="3"/>
      <c r="Q9" s="3"/>
      <c r="R9" s="3"/>
      <c r="S9" s="10">
        <v>1.16543188551393E-2</v>
      </c>
      <c r="T9" s="10">
        <v>-3.4643921712315E-7</v>
      </c>
      <c r="U9" s="10">
        <v>2.34975262353679E-11</v>
      </c>
      <c r="V9" s="3"/>
      <c r="W9" s="10">
        <v>-2.8519439620425802</v>
      </c>
      <c r="X9" s="11">
        <f>C9*$C$4+D9*POWER($C$4,2)+E9*POWER($C$4,3)+F9*LN($C$4)+G9*$D$4+H9*POWER($D$4,2)+I9*POWER($D$4,3)+J9*LN($D$4)+K9*$E$4+L9*POWER($E$4,2)+M9*POWER($E$4,3)+N9*LN($E$4)+O9*$F$4+P9*POWER($F$4,2)+Q9*POWER($F$4,3)+R9*LN($F$4)+S9*$G$4+T9*POWER($G$4,2)+U9*POWER($G$4,3)+V9*LN($G$4)+W9</f>
        <v>35.522710594073182</v>
      </c>
    </row>
    <row r="10" spans="1:24">
      <c r="B10">
        <v>40</v>
      </c>
      <c r="C10" s="3"/>
      <c r="D10" s="3"/>
      <c r="E10" s="3"/>
      <c r="F10" s="3"/>
      <c r="G10" s="3"/>
      <c r="H10" s="3"/>
      <c r="I10" s="3"/>
      <c r="K10" s="10">
        <v>-54.513292940427696</v>
      </c>
      <c r="L10" s="10">
        <v>73.549649939783507</v>
      </c>
      <c r="M10" s="10">
        <v>-14.2103594356494</v>
      </c>
      <c r="N10" s="3"/>
      <c r="O10" s="3"/>
      <c r="P10" s="3"/>
      <c r="Q10" s="3"/>
      <c r="R10" s="3"/>
      <c r="S10" s="3"/>
      <c r="T10" s="3"/>
      <c r="U10" s="3"/>
      <c r="V10" s="10">
        <v>346.24162034968703</v>
      </c>
      <c r="W10" s="10">
        <v>-2607.4324713216402</v>
      </c>
      <c r="X10" s="11">
        <f>C10*$C$4+D10*POWER($C$4,2)+E10*POWER($C$4,3)+F10*LN($C$4)+G10*$D$4+H10*POWER($D$4,2)+I10*POWER($D$4,3)+J10*LN($D$4)+K10*$E$4+L10*POWER($E$4,2)+M10*POWER($E$4,3)+N10*LN($E$4)+O10*$F$4+P10*POWER($F$4,2)+Q10*POWER($F$4,3)+R10*LN($F$4)+S10*$G$4+T10*POWER($G$4,2)+U10*POWER($G$4,3)+V10*LN($G$4)+W10</f>
        <v>337.52204578574128</v>
      </c>
    </row>
    <row r="11" spans="1:24">
      <c r="B11">
        <v>50</v>
      </c>
      <c r="C11" s="3"/>
      <c r="D11" s="3"/>
      <c r="E11" s="3"/>
      <c r="F11" s="3"/>
      <c r="G11" s="3"/>
      <c r="H11" s="3"/>
      <c r="I11" s="3"/>
      <c r="J11" s="10">
        <v>29.947092325238501</v>
      </c>
      <c r="K11" s="10">
        <v>915.98171727850797</v>
      </c>
      <c r="L11" s="10">
        <v>-382.875982152262</v>
      </c>
      <c r="M11" s="10">
        <v>48.354847624011597</v>
      </c>
      <c r="N11" s="3"/>
      <c r="O11" s="3"/>
      <c r="P11" s="3"/>
      <c r="Q11" s="3"/>
      <c r="R11" s="3"/>
      <c r="S11" s="10">
        <v>3.4463524729674698E-2</v>
      </c>
      <c r="T11" s="10">
        <v>2.0032354384852298E-5</v>
      </c>
      <c r="U11" s="3"/>
      <c r="V11" s="3"/>
      <c r="W11" s="10">
        <v>-526.27081774634405</v>
      </c>
      <c r="X11" s="11">
        <f t="shared" ref="X11:X15" si="0">C11*$C$4+D11*POWER($C$4,2)+E11*POWER($C$4,3)+F11*LN($C$4)+G11*$D$4+H11*POWER($D$4,2)+I11*POWER($D$4,3)+J11*LN($D$4)+K11*$E$4+L11*POWER($E$4,2)+M11*POWER($E$4,3)+N11*LN($E$4)+O11*$F$4+P11*POWER($F$4,2)+Q11*POWER($F$4,3)+R11*LN($F$4)+S11*$G$4+T11*POWER($G$4,2)+U11*POWER($G$4,3)+V11*LN($G$4)+W11</f>
        <v>728.48900551687723</v>
      </c>
    </row>
    <row r="12" spans="1:24">
      <c r="B12">
        <v>60</v>
      </c>
      <c r="C12" s="3"/>
      <c r="D12" s="3"/>
      <c r="E12" s="3"/>
      <c r="F12" s="3"/>
      <c r="G12" s="3"/>
      <c r="H12" s="3"/>
      <c r="I12" s="3"/>
      <c r="J12" s="3"/>
      <c r="K12" s="10">
        <v>-3946.0289722113398</v>
      </c>
      <c r="L12" s="10">
        <v>1444.68913186949</v>
      </c>
      <c r="M12" s="10">
        <v>-172.46512638828301</v>
      </c>
      <c r="N12" s="3"/>
      <c r="O12" s="3"/>
      <c r="P12" s="3"/>
      <c r="Q12" s="3"/>
      <c r="R12" s="3"/>
      <c r="S12" s="10">
        <v>-1.00821309993095</v>
      </c>
      <c r="T12" s="10">
        <v>2.9373299304121301E-4</v>
      </c>
      <c r="U12" s="10">
        <v>-2.06119152644215E-8</v>
      </c>
      <c r="V12" s="3"/>
      <c r="W12" s="10">
        <v>5287.6810692489498</v>
      </c>
      <c r="X12" s="11">
        <f t="shared" si="0"/>
        <v>995.10185117884157</v>
      </c>
    </row>
    <row r="13" spans="1:24">
      <c r="B13">
        <v>70</v>
      </c>
      <c r="C13" s="3"/>
      <c r="D13" s="3"/>
      <c r="E13" s="3"/>
      <c r="F13" s="3"/>
      <c r="G13" s="3"/>
      <c r="H13" s="3"/>
      <c r="I13" s="3"/>
      <c r="J13" s="10">
        <v>8.3463287313266292</v>
      </c>
      <c r="K13" s="10">
        <v>617.12191477586703</v>
      </c>
      <c r="L13" s="10">
        <v>-271.962254446408</v>
      </c>
      <c r="M13" s="10">
        <v>37.2373481188677</v>
      </c>
      <c r="N13" s="3"/>
      <c r="O13" s="3"/>
      <c r="P13" s="3"/>
      <c r="Q13" s="3"/>
      <c r="R13" s="3"/>
      <c r="S13" s="10">
        <v>0.22588530857504199</v>
      </c>
      <c r="T13" s="3"/>
      <c r="U13" s="3"/>
      <c r="V13" s="3"/>
      <c r="W13" s="10">
        <v>-499.25868934860398</v>
      </c>
      <c r="X13" s="11">
        <f t="shared" si="0"/>
        <v>787.28939396794192</v>
      </c>
    </row>
    <row r="14" spans="1:24">
      <c r="B14">
        <v>80</v>
      </c>
      <c r="C14" s="10">
        <v>1.34029495840937</v>
      </c>
      <c r="D14" s="10">
        <v>-9.6476586021037797E-5</v>
      </c>
      <c r="E14" s="10">
        <v>2.2317908191223702E-9</v>
      </c>
      <c r="F14" s="3"/>
      <c r="G14" s="3"/>
      <c r="H14" s="3"/>
      <c r="I14" s="3"/>
      <c r="J14" s="3"/>
      <c r="K14" s="10">
        <v>-179.204524538502</v>
      </c>
      <c r="L14" s="10">
        <v>157.19913677718301</v>
      </c>
      <c r="M14" s="10">
        <v>-27.222990656139999</v>
      </c>
      <c r="N14" s="3"/>
      <c r="O14" s="3"/>
      <c r="P14" s="3"/>
      <c r="Q14" s="3"/>
      <c r="R14" s="3"/>
      <c r="S14" s="10">
        <v>7.6042794623878002E-2</v>
      </c>
      <c r="T14" s="3"/>
      <c r="U14" s="3"/>
      <c r="V14" s="3"/>
      <c r="W14" s="10">
        <v>-5933.5408468853702</v>
      </c>
      <c r="X14" s="11">
        <f t="shared" si="0"/>
        <v>548.00821085474945</v>
      </c>
    </row>
    <row r="15" spans="1:24">
      <c r="B15">
        <v>90</v>
      </c>
      <c r="C15" s="3"/>
      <c r="D15" s="3"/>
      <c r="E15" s="3"/>
      <c r="F15" s="3"/>
      <c r="G15" s="10">
        <v>8.2883710267590595E-3</v>
      </c>
      <c r="H15" s="3"/>
      <c r="I15" s="3"/>
      <c r="J15" s="3"/>
      <c r="K15" s="10">
        <v>-1575.0104159534101</v>
      </c>
      <c r="L15" s="10">
        <v>580.08126122363899</v>
      </c>
      <c r="M15" s="10">
        <v>-72.280407982446405</v>
      </c>
      <c r="N15" s="3"/>
      <c r="O15" s="3"/>
      <c r="P15" s="3"/>
      <c r="Q15" s="3"/>
      <c r="R15" s="3"/>
      <c r="S15" s="10">
        <v>-7.9983376573258505E-2</v>
      </c>
      <c r="T15" s="10">
        <v>1.0422218855159901E-5</v>
      </c>
      <c r="U15" s="3"/>
      <c r="V15" s="3"/>
      <c r="W15" s="10">
        <v>1647.6980811440999</v>
      </c>
      <c r="X15" s="11">
        <f t="shared" si="0"/>
        <v>113.83954723276315</v>
      </c>
    </row>
    <row r="18" spans="1:24">
      <c r="A18" t="s">
        <v>23</v>
      </c>
      <c r="B18" t="s">
        <v>18</v>
      </c>
      <c r="C18" s="1" t="s">
        <v>0</v>
      </c>
      <c r="D18" s="1" t="s">
        <v>1</v>
      </c>
      <c r="E18" s="1" t="s">
        <v>3</v>
      </c>
      <c r="F18" s="1" t="s">
        <v>5</v>
      </c>
      <c r="G18" s="2" t="s">
        <v>13</v>
      </c>
    </row>
    <row r="19" spans="1:24">
      <c r="C19" t="s">
        <v>7</v>
      </c>
      <c r="D19" t="s">
        <v>8</v>
      </c>
      <c r="E19" t="s">
        <v>10</v>
      </c>
      <c r="F19" t="s">
        <v>12</v>
      </c>
      <c r="G19" t="s">
        <v>15</v>
      </c>
    </row>
    <row r="20" spans="1:24">
      <c r="C20" s="1">
        <v>20000</v>
      </c>
      <c r="D20" s="1">
        <v>9000</v>
      </c>
      <c r="E20" s="1">
        <v>3</v>
      </c>
      <c r="F20" s="1">
        <v>100</v>
      </c>
      <c r="G20" s="2">
        <v>390</v>
      </c>
    </row>
    <row r="22" spans="1:24">
      <c r="C22" t="s">
        <v>29</v>
      </c>
    </row>
    <row r="23" spans="1:24">
      <c r="B23" t="s">
        <v>26</v>
      </c>
      <c r="C23" s="1" t="s">
        <v>0</v>
      </c>
      <c r="G23" s="1" t="s">
        <v>1</v>
      </c>
      <c r="K23" s="1" t="s">
        <v>3</v>
      </c>
      <c r="O23" s="1" t="s">
        <v>5</v>
      </c>
      <c r="S23" s="2" t="s">
        <v>13</v>
      </c>
      <c r="X23" s="5" t="s">
        <v>56</v>
      </c>
    </row>
    <row r="24" spans="1:24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10</v>
      </c>
      <c r="L24" t="s">
        <v>39</v>
      </c>
      <c r="M24" t="s">
        <v>40</v>
      </c>
      <c r="N24" t="s">
        <v>41</v>
      </c>
      <c r="O24" t="s">
        <v>12</v>
      </c>
      <c r="P24" t="s">
        <v>45</v>
      </c>
      <c r="Q24" t="s">
        <v>46</v>
      </c>
      <c r="R24" t="s">
        <v>47</v>
      </c>
      <c r="S24" t="s">
        <v>15</v>
      </c>
      <c r="T24" t="s">
        <v>51</v>
      </c>
      <c r="U24" t="s">
        <v>52</v>
      </c>
      <c r="V24" t="s">
        <v>53</v>
      </c>
      <c r="W24" t="s">
        <v>19</v>
      </c>
      <c r="X24" s="5" t="s">
        <v>16</v>
      </c>
    </row>
    <row r="25" spans="1:24">
      <c r="B25">
        <v>30</v>
      </c>
      <c r="G25" s="10">
        <v>5.5354262817930903E-5</v>
      </c>
      <c r="H25" s="10">
        <v>-5.5685083431089797E-9</v>
      </c>
      <c r="I25" s="10">
        <v>1.0050524641414701E-13</v>
      </c>
      <c r="K25" s="9">
        <v>-0.41932313414298999</v>
      </c>
      <c r="L25" s="9">
        <v>0.121831437658383</v>
      </c>
      <c r="S25" s="9">
        <v>1.10891226937308E-2</v>
      </c>
      <c r="W25" s="9">
        <v>-0.20710191020742</v>
      </c>
      <c r="X25" s="6">
        <f>C25*$C$4+D25*POWER($C$4,2)+E25*POWER($C$4,3)+F25*LN($C$4)+G25*$D$4+H25*POWER($D$4,2)+I25*POWER($D$4,3)+J25*LN($D$4)+K25*$E$4+L25*POWER($E$4,2)+M25*POWER($E$4,3)+N25*LN($E$4)+O25*$F$4+P25*POWER($F$4,2)+Q25*POWER($F$4,3)+R25*LN($F$4)+S25*$G$20+T25*POWER($G$20,2)+U25*POWER($G$20,3)+V25*LN($G$20)+W25</f>
        <v>4.0765769910495333</v>
      </c>
    </row>
    <row r="26" spans="1:24">
      <c r="B26">
        <v>40</v>
      </c>
      <c r="G26" s="9">
        <v>2.0051009704836402E-3</v>
      </c>
      <c r="H26" s="10">
        <v>-1.1978206869444199E-7</v>
      </c>
      <c r="K26" s="9">
        <v>1011.5010573552</v>
      </c>
      <c r="L26" s="9">
        <v>-409.78675239053803</v>
      </c>
      <c r="M26" s="9">
        <v>54.822487560757502</v>
      </c>
      <c r="S26" s="9">
        <v>-5.9372781307235396</v>
      </c>
      <c r="T26" s="9">
        <v>1.09871046967417E-2</v>
      </c>
      <c r="U26" s="10">
        <v>-6.49055779278206E-6</v>
      </c>
      <c r="W26" s="9">
        <v>210.01520853974</v>
      </c>
      <c r="X26" s="6">
        <f t="shared" ref="X26:X31" si="1">C26*$C$4+D26*POWER($C$4,2)+E26*POWER($C$4,3)+F26*LN($C$4)+G26*$D$4+H26*POWER($D$4,2)+I26*POWER($D$4,3)+J26*LN($D$4)+K26*$E$4+L26*POWER($E$4,2)+M26*POWER($E$4,3)+N26*LN($E$4)+O26*$F$4+P26*POWER($F$4,2)+Q26*POWER($F$4,3)+R26*LN($F$4)+S26*$G$20+T26*POWER($G$20,2)+U26*POWER($G$20,3)+V26*LN($G$20)+W26</f>
        <v>15.575090083246494</v>
      </c>
    </row>
    <row r="27" spans="1:24">
      <c r="B27">
        <v>50</v>
      </c>
      <c r="G27" s="9">
        <v>7.0288770999322701E-3</v>
      </c>
      <c r="H27" s="10">
        <v>-6.1724448517667403E-7</v>
      </c>
      <c r="I27" s="10">
        <v>1.52682730036404E-11</v>
      </c>
      <c r="O27" s="9">
        <v>-8.8191522259472102</v>
      </c>
      <c r="P27" s="9">
        <v>4.6955592437809598E-2</v>
      </c>
      <c r="S27" s="9">
        <v>-2.4896740848988399</v>
      </c>
      <c r="T27" s="9">
        <v>9.9359305787342592E-3</v>
      </c>
      <c r="U27" s="10">
        <v>-1.12425041755458E-5</v>
      </c>
      <c r="W27" s="9">
        <v>536.15086779384296</v>
      </c>
      <c r="X27" s="6">
        <f t="shared" si="1"/>
        <v>21.573273922683484</v>
      </c>
    </row>
    <row r="28" spans="1:24">
      <c r="B28">
        <v>60</v>
      </c>
      <c r="G28" s="9">
        <v>1.1429847815316901E-4</v>
      </c>
      <c r="K28" s="9">
        <v>34.484210082276398</v>
      </c>
      <c r="M28" s="9">
        <v>-1.4348487493076301</v>
      </c>
      <c r="P28" s="9">
        <v>-4.1124486049723798E-4</v>
      </c>
      <c r="S28" s="9">
        <v>-0.29327350976329802</v>
      </c>
      <c r="U28" s="10">
        <v>5.7640558075415601E-7</v>
      </c>
      <c r="W28" s="9">
        <v>66.108296653996703</v>
      </c>
      <c r="X28" s="6">
        <f t="shared" si="1"/>
        <v>47.551382204995569</v>
      </c>
    </row>
    <row r="29" spans="1:24">
      <c r="B29">
        <v>70</v>
      </c>
      <c r="G29" s="9">
        <v>-1.26068996048161E-3</v>
      </c>
      <c r="H29" s="10">
        <v>6.5975124005643694E-8</v>
      </c>
      <c r="I29" s="10">
        <v>-5.9260041131504999E-13</v>
      </c>
      <c r="Q29" s="10">
        <v>9.1747818905353299E-6</v>
      </c>
      <c r="S29" s="9">
        <v>0.220736058158337</v>
      </c>
      <c r="T29" s="9">
        <v>-1.33419398419945E-4</v>
      </c>
      <c r="W29" s="9">
        <v>10.315521355718399</v>
      </c>
      <c r="X29" s="6">
        <f t="shared" si="1"/>
        <v>78.850045128605501</v>
      </c>
    </row>
    <row r="30" spans="1:24">
      <c r="B30">
        <v>80</v>
      </c>
      <c r="G30" s="9">
        <v>1.1933088728531001E-2</v>
      </c>
      <c r="H30" s="10">
        <v>-8.2438428671675003E-7</v>
      </c>
      <c r="I30" s="10">
        <v>1.7538115222110201E-11</v>
      </c>
      <c r="P30" s="9">
        <v>-6.5842482746642506E-2</v>
      </c>
      <c r="Q30" s="9">
        <v>4.3853905555999199E-4</v>
      </c>
      <c r="S30" s="9">
        <v>1.29349121376062</v>
      </c>
      <c r="T30" s="9">
        <v>1.87886759593293E-3</v>
      </c>
      <c r="U30" s="10">
        <v>-5.1079863038810998E-6</v>
      </c>
      <c r="W30" s="9">
        <v>-183.30988880357</v>
      </c>
      <c r="X30" s="6">
        <f t="shared" si="1"/>
        <v>137.44899176775493</v>
      </c>
    </row>
    <row r="31" spans="1:24">
      <c r="B31">
        <v>90</v>
      </c>
      <c r="G31" s="9">
        <v>-2.4996174687101701E-3</v>
      </c>
      <c r="H31" s="10">
        <v>5.5871152889180698E-8</v>
      </c>
      <c r="K31" s="9">
        <v>6.9404026520565099</v>
      </c>
      <c r="L31" s="9">
        <v>-1.4487190661292</v>
      </c>
      <c r="S31" s="9">
        <v>-2.9389823824458801</v>
      </c>
      <c r="T31" s="9">
        <v>8.1961230702757796E-3</v>
      </c>
      <c r="U31" s="10">
        <v>-6.7181402236101704E-6</v>
      </c>
      <c r="W31" s="9">
        <v>393.02706638394699</v>
      </c>
      <c r="X31" s="6">
        <f t="shared" si="1"/>
        <v>84.752638821306959</v>
      </c>
    </row>
    <row r="34" spans="1:26">
      <c r="A34" s="12" t="s">
        <v>24</v>
      </c>
      <c r="B34" s="12" t="s">
        <v>18</v>
      </c>
      <c r="C34" s="13" t="s">
        <v>0</v>
      </c>
      <c r="D34" s="13" t="s">
        <v>1</v>
      </c>
      <c r="E34" s="13" t="s">
        <v>3</v>
      </c>
      <c r="F34" s="13" t="s">
        <v>5</v>
      </c>
      <c r="G34" s="13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t="s">
        <v>57</v>
      </c>
    </row>
    <row r="35" spans="1:26">
      <c r="A35" s="12"/>
      <c r="B35" s="12"/>
      <c r="C35" s="12" t="s">
        <v>7</v>
      </c>
      <c r="D35" s="12" t="s">
        <v>8</v>
      </c>
      <c r="E35" s="12" t="s">
        <v>10</v>
      </c>
      <c r="F35" s="12" t="s">
        <v>12</v>
      </c>
      <c r="G35" s="12" t="s">
        <v>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6">
        <v>30</v>
      </c>
      <c r="Z35" s="16">
        <v>13</v>
      </c>
    </row>
    <row r="36" spans="1:26">
      <c r="A36" s="12"/>
      <c r="B36" s="12"/>
      <c r="C36" s="13">
        <v>20000</v>
      </c>
      <c r="D36" s="13">
        <v>9000</v>
      </c>
      <c r="E36" s="13">
        <v>3</v>
      </c>
      <c r="F36" s="13">
        <v>100</v>
      </c>
      <c r="G36" s="13">
        <v>784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6">
        <v>40</v>
      </c>
      <c r="Z36" s="16">
        <v>74</v>
      </c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6">
        <v>50</v>
      </c>
      <c r="Z37" s="16">
        <v>175</v>
      </c>
    </row>
    <row r="38" spans="1:26">
      <c r="A38" s="12"/>
      <c r="B38" s="12"/>
      <c r="C38" s="12" t="s">
        <v>29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6">
        <v>60</v>
      </c>
      <c r="Z38" s="16">
        <v>248</v>
      </c>
    </row>
    <row r="39" spans="1:26">
      <c r="A39" s="12"/>
      <c r="B39" s="12" t="s">
        <v>26</v>
      </c>
      <c r="C39" s="13" t="s">
        <v>0</v>
      </c>
      <c r="D39" s="12"/>
      <c r="E39" s="12"/>
      <c r="F39" s="12"/>
      <c r="G39" s="13" t="s">
        <v>1</v>
      </c>
      <c r="H39" s="12"/>
      <c r="I39" s="12"/>
      <c r="J39" s="12"/>
      <c r="K39" s="13" t="s">
        <v>3</v>
      </c>
      <c r="L39" s="12"/>
      <c r="M39" s="12"/>
      <c r="N39" s="12"/>
      <c r="O39" s="13" t="s">
        <v>5</v>
      </c>
      <c r="P39" s="12"/>
      <c r="Q39" s="12"/>
      <c r="R39" s="12"/>
      <c r="S39" s="13" t="s">
        <v>13</v>
      </c>
      <c r="T39" s="12"/>
      <c r="U39" s="12"/>
      <c r="V39" s="12"/>
      <c r="W39" s="12"/>
      <c r="X39" s="14" t="s">
        <v>56</v>
      </c>
      <c r="Y39" s="16">
        <v>70</v>
      </c>
      <c r="Z39" s="16">
        <v>186</v>
      </c>
    </row>
    <row r="40" spans="1:26">
      <c r="A40" s="12"/>
      <c r="B40" s="12"/>
      <c r="C40" s="12" t="s">
        <v>7</v>
      </c>
      <c r="D40" s="12" t="s">
        <v>30</v>
      </c>
      <c r="E40" s="12" t="s">
        <v>31</v>
      </c>
      <c r="F40" s="12" t="s">
        <v>32</v>
      </c>
      <c r="G40" s="12" t="s">
        <v>8</v>
      </c>
      <c r="H40" s="12" t="s">
        <v>33</v>
      </c>
      <c r="I40" s="12" t="s">
        <v>34</v>
      </c>
      <c r="J40" s="12" t="s">
        <v>35</v>
      </c>
      <c r="K40" s="12" t="s">
        <v>10</v>
      </c>
      <c r="L40" s="12" t="s">
        <v>39</v>
      </c>
      <c r="M40" s="12" t="s">
        <v>40</v>
      </c>
      <c r="N40" s="12" t="s">
        <v>41</v>
      </c>
      <c r="O40" s="12" t="s">
        <v>12</v>
      </c>
      <c r="P40" s="12" t="s">
        <v>45</v>
      </c>
      <c r="Q40" s="12" t="s">
        <v>46</v>
      </c>
      <c r="R40" s="12" t="s">
        <v>47</v>
      </c>
      <c r="S40" s="12" t="s">
        <v>15</v>
      </c>
      <c r="T40" s="12" t="s">
        <v>51</v>
      </c>
      <c r="U40" s="12" t="s">
        <v>52</v>
      </c>
      <c r="V40" s="12" t="s">
        <v>53</v>
      </c>
      <c r="W40" s="12" t="s">
        <v>19</v>
      </c>
      <c r="X40" s="14" t="s">
        <v>16</v>
      </c>
      <c r="Y40" s="16">
        <v>80</v>
      </c>
      <c r="Z40" s="16">
        <v>78</v>
      </c>
    </row>
    <row r="41" spans="1:26">
      <c r="A41" s="12"/>
      <c r="B41" s="12">
        <v>30</v>
      </c>
      <c r="C41" s="12"/>
      <c r="D41" s="12"/>
      <c r="E41" s="12"/>
      <c r="F41" s="12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5"/>
      <c r="X41" s="12"/>
      <c r="Y41" s="16">
        <v>90</v>
      </c>
      <c r="Z41" s="16">
        <v>31</v>
      </c>
    </row>
    <row r="42" spans="1:26">
      <c r="A42" s="12"/>
      <c r="B42" s="12">
        <v>40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5"/>
      <c r="X42" s="12"/>
    </row>
    <row r="43" spans="1:26">
      <c r="A43" s="12"/>
      <c r="B43" s="12">
        <v>50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5"/>
      <c r="X43" s="12"/>
    </row>
    <row r="44" spans="1:26">
      <c r="A44" s="12"/>
      <c r="B44" s="12">
        <v>60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5"/>
      <c r="X44" s="12"/>
    </row>
    <row r="45" spans="1:26">
      <c r="A45" s="12"/>
      <c r="B45" s="12">
        <v>70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5"/>
      <c r="X45" s="12"/>
    </row>
    <row r="46" spans="1:26">
      <c r="A46" s="12"/>
      <c r="B46" s="12">
        <v>80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5"/>
      <c r="X46" s="12"/>
    </row>
    <row r="47" spans="1:26">
      <c r="A47" s="12"/>
      <c r="B47" s="12">
        <v>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5"/>
      <c r="X47" s="12"/>
    </row>
    <row r="50" spans="1:24">
      <c r="A50" t="s">
        <v>25</v>
      </c>
      <c r="B50" t="s">
        <v>18</v>
      </c>
      <c r="C50" s="1" t="s">
        <v>0</v>
      </c>
      <c r="D50" s="1" t="s">
        <v>1</v>
      </c>
      <c r="E50" s="1" t="s">
        <v>3</v>
      </c>
      <c r="F50" s="1" t="s">
        <v>5</v>
      </c>
      <c r="G50" s="2" t="s">
        <v>13</v>
      </c>
    </row>
    <row r="51" spans="1:24">
      <c r="C51" t="s">
        <v>7</v>
      </c>
      <c r="D51" t="s">
        <v>8</v>
      </c>
      <c r="E51" t="s">
        <v>10</v>
      </c>
      <c r="F51" t="s">
        <v>12</v>
      </c>
      <c r="G51" t="s">
        <v>15</v>
      </c>
    </row>
    <row r="52" spans="1:24">
      <c r="C52" s="1">
        <v>20000</v>
      </c>
      <c r="D52" s="1">
        <v>9000</v>
      </c>
      <c r="E52" s="1">
        <v>3</v>
      </c>
      <c r="F52" s="1">
        <v>100</v>
      </c>
      <c r="G52" s="2">
        <v>275</v>
      </c>
    </row>
    <row r="54" spans="1:24">
      <c r="C54" t="s">
        <v>29</v>
      </c>
    </row>
    <row r="55" spans="1:24">
      <c r="B55" t="s">
        <v>26</v>
      </c>
      <c r="C55" s="1" t="s">
        <v>0</v>
      </c>
      <c r="G55" s="1" t="s">
        <v>1</v>
      </c>
      <c r="K55" s="1" t="s">
        <v>3</v>
      </c>
      <c r="O55" s="1" t="s">
        <v>5</v>
      </c>
      <c r="S55" s="2" t="s">
        <v>13</v>
      </c>
      <c r="X55" s="5" t="s">
        <v>56</v>
      </c>
    </row>
    <row r="56" spans="1:24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10</v>
      </c>
      <c r="L56" t="s">
        <v>39</v>
      </c>
      <c r="M56" t="s">
        <v>40</v>
      </c>
      <c r="N56" t="s">
        <v>41</v>
      </c>
      <c r="O56" t="s">
        <v>12</v>
      </c>
      <c r="P56" t="s">
        <v>45</v>
      </c>
      <c r="Q56" t="s">
        <v>46</v>
      </c>
      <c r="R56" t="s">
        <v>47</v>
      </c>
      <c r="S56" t="s">
        <v>15</v>
      </c>
      <c r="T56" t="s">
        <v>51</v>
      </c>
      <c r="U56" t="s">
        <v>52</v>
      </c>
      <c r="V56" t="s">
        <v>53</v>
      </c>
      <c r="W56" t="s">
        <v>19</v>
      </c>
      <c r="X56" s="5" t="s">
        <v>16</v>
      </c>
    </row>
    <row r="57" spans="1:24">
      <c r="B57">
        <v>30</v>
      </c>
      <c r="G57" s="10">
        <v>1.4610983856175001E-5</v>
      </c>
      <c r="H57" s="10">
        <v>-2.48048537055628E-9</v>
      </c>
      <c r="I57" s="10">
        <v>1.1803912951800701E-13</v>
      </c>
      <c r="K57" s="9">
        <v>-26.990369912556901</v>
      </c>
      <c r="L57" s="9">
        <v>11.7908299297974</v>
      </c>
      <c r="M57" s="9">
        <v>-1.6751169970301001</v>
      </c>
      <c r="S57" s="9">
        <v>-4.5281072479443803E-2</v>
      </c>
      <c r="T57" s="10">
        <v>7.6743820250457393E-5</v>
      </c>
      <c r="W57" s="9">
        <v>29.8105744794989</v>
      </c>
      <c r="X57" s="6">
        <f>C57*$C$4+D57*POWER($C$4,2)+E57*POWER($C$4,3)+F57*LN($C$4)+G57*$D$4+H57*POWER($D$4,2)+I57*POWER($D$4,3)+J57*LN($D$4)+K57*$E$4+L57*POWER($E$4,2)+M57*POWER($E$4,3)+N57*LN($E$4)+O57*$F$4+P57*POWER($F$4,2)+Q57*POWER($F$4,3)+R57*LN($F$4)+S57*$G$52+T57*POWER($G$52,2)+U57*POWER($G$52,3)+V57*LN($G$52)+W57</f>
        <v>3.0968617298950285</v>
      </c>
    </row>
    <row r="58" spans="1:24">
      <c r="B58">
        <v>40</v>
      </c>
      <c r="G58" s="9">
        <v>-4.54009016598741E-4</v>
      </c>
      <c r="K58" s="9">
        <v>216.85151947667799</v>
      </c>
      <c r="L58" s="9">
        <v>-82.116567562681098</v>
      </c>
      <c r="M58" s="9">
        <v>10.3450699959962</v>
      </c>
      <c r="V58" s="9">
        <v>12.2145427915138</v>
      </c>
      <c r="W58" s="9">
        <v>-236.934212683254</v>
      </c>
      <c r="X58" s="6">
        <f t="shared" ref="X58:X63" si="2">C58*$C$4+D58*POWER($C$4,2)+E58*POWER($C$4,3)+F58*LN($C$4)+G58*$D$4+H58*POWER($D$4,2)+I58*POWER($D$4,3)+J58*LN($D$4)+K58*$E$4+L58*POWER($E$4,2)+M58*POWER($E$4,3)+N58*LN($E$4)+O58*$F$4+P58*POWER($F$4,2)+Q58*POWER($F$4,3)+R58*LN($F$4)+S58*$G$52+T58*POWER($G$52,2)+U58*POWER($G$52,3)+V58*LN($G$52)+W58</f>
        <v>18.408337347745089</v>
      </c>
    </row>
    <row r="59" spans="1:24">
      <c r="B59">
        <v>50</v>
      </c>
      <c r="G59" s="9">
        <v>-1.05808468477289E-3</v>
      </c>
      <c r="K59" s="9">
        <v>1266.9403115539899</v>
      </c>
      <c r="L59" s="9">
        <v>-479.609799489284</v>
      </c>
      <c r="M59" s="9">
        <v>59.783872758327</v>
      </c>
      <c r="W59" s="9">
        <v>-1021.73983069835</v>
      </c>
      <c r="X59" s="6">
        <f t="shared" si="2"/>
        <v>67.234710871936159</v>
      </c>
    </row>
    <row r="60" spans="1:24">
      <c r="B60">
        <v>60</v>
      </c>
      <c r="G60" s="9">
        <v>-6.5867434726549505E-4</v>
      </c>
      <c r="K60" s="9">
        <v>298.49795644758098</v>
      </c>
      <c r="L60" s="9">
        <v>-112.985713854739</v>
      </c>
      <c r="M60" s="9">
        <v>14.191884815017399</v>
      </c>
      <c r="V60" s="9">
        <v>121.554311312933</v>
      </c>
      <c r="W60" s="9">
        <v>-838.85298807168101</v>
      </c>
      <c r="X60" s="6">
        <f t="shared" si="2"/>
        <v>99.765020037738054</v>
      </c>
    </row>
    <row r="61" spans="1:24">
      <c r="B61">
        <v>70</v>
      </c>
      <c r="G61" s="9">
        <v>-5.0752025448401797E-4</v>
      </c>
      <c r="K61" s="9">
        <v>506.14983143843898</v>
      </c>
      <c r="L61" s="9">
        <v>-193.956795436676</v>
      </c>
      <c r="M61" s="9">
        <v>24.307523806320301</v>
      </c>
      <c r="N61" s="9"/>
      <c r="V61" s="9">
        <v>75.579165326866601</v>
      </c>
      <c r="W61" s="9">
        <v>-784.43372500820601</v>
      </c>
      <c r="X61" s="6">
        <f t="shared" si="2"/>
        <v>64.650942251026891</v>
      </c>
    </row>
    <row r="62" spans="1:24">
      <c r="B62">
        <v>80</v>
      </c>
      <c r="G62" s="9">
        <v>-1.6773653535333901E-4</v>
      </c>
      <c r="K62" s="9">
        <v>278.97653263888401</v>
      </c>
      <c r="L62" s="9">
        <v>-102.688381428306</v>
      </c>
      <c r="M62" s="9">
        <v>12.327934717402499</v>
      </c>
      <c r="S62" s="9">
        <v>7.8934240834974398E-2</v>
      </c>
      <c r="W62" s="9">
        <v>-236.17878693931999</v>
      </c>
      <c r="X62" s="6">
        <f t="shared" si="2"/>
        <v>29.606902903883338</v>
      </c>
    </row>
    <row r="63" spans="1:24">
      <c r="B63">
        <v>90</v>
      </c>
      <c r="F63" s="9">
        <v>13.246754606413701</v>
      </c>
      <c r="G63" s="9">
        <v>1.62297091149239E-4</v>
      </c>
      <c r="K63" s="9">
        <v>-9.1283924447169191</v>
      </c>
      <c r="L63" s="9">
        <v>1.5827929825059399</v>
      </c>
      <c r="S63" s="9">
        <v>-0.39871548738788798</v>
      </c>
      <c r="T63" s="9">
        <v>5.4017390383513902E-4</v>
      </c>
      <c r="W63" s="9">
        <v>-35.930217933016799</v>
      </c>
      <c r="X63" s="6">
        <f t="shared" si="2"/>
        <v>14.783377197710948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E4F9-6388-4099-84F7-286409860F95}">
  <dimension ref="A1:Q38"/>
  <sheetViews>
    <sheetView zoomScale="85" zoomScaleNormal="85" workbookViewId="0">
      <selection activeCell="M39" sqref="M39"/>
    </sheetView>
  </sheetViews>
  <sheetFormatPr defaultRowHeight="16.5"/>
  <cols>
    <col min="1" max="1" width="9" style="16"/>
    <col min="2" max="2" width="13.75" style="16" bestFit="1" customWidth="1"/>
    <col min="3" max="3" width="9.25" style="16" customWidth="1"/>
    <col min="4" max="4" width="9.375" style="16" bestFit="1" customWidth="1"/>
    <col min="5" max="5" width="13.625" style="16" bestFit="1" customWidth="1"/>
    <col min="6" max="6" width="17.875" style="16" bestFit="1" customWidth="1"/>
    <col min="7" max="7" width="14.625" style="16" bestFit="1" customWidth="1"/>
    <col min="8" max="8" width="12.75" style="16" bestFit="1" customWidth="1"/>
    <col min="9" max="9" width="17.875" style="16" bestFit="1" customWidth="1"/>
    <col min="10" max="10" width="12.75" style="16" bestFit="1" customWidth="1"/>
    <col min="11" max="16384" width="9" style="16"/>
  </cols>
  <sheetData>
    <row r="1" spans="1:17">
      <c r="A1" s="16">
        <v>30</v>
      </c>
      <c r="B1" s="16" t="s">
        <v>58</v>
      </c>
      <c r="C1" s="16" t="s">
        <v>59</v>
      </c>
      <c r="D1" s="16" t="s">
        <v>60</v>
      </c>
      <c r="E1" s="16">
        <v>9.5702387877587096</v>
      </c>
    </row>
    <row r="2" spans="1:17">
      <c r="A2" s="16">
        <v>40</v>
      </c>
      <c r="B2" s="16" t="s">
        <v>58</v>
      </c>
      <c r="C2" s="16" t="s">
        <v>61</v>
      </c>
      <c r="D2" s="16" t="s">
        <v>60</v>
      </c>
      <c r="E2" s="16">
        <v>-16.743777147516798</v>
      </c>
    </row>
    <row r="3" spans="1:17">
      <c r="A3" s="16">
        <v>50</v>
      </c>
      <c r="B3" s="16" t="s">
        <v>58</v>
      </c>
      <c r="C3" s="16" t="s">
        <v>62</v>
      </c>
      <c r="D3" s="16" t="s">
        <v>60</v>
      </c>
      <c r="E3" s="16">
        <v>-113.647964413369</v>
      </c>
    </row>
    <row r="4" spans="1:17">
      <c r="A4" s="16">
        <v>60</v>
      </c>
      <c r="B4" s="16" t="s">
        <v>58</v>
      </c>
      <c r="C4" s="16" t="s">
        <v>63</v>
      </c>
      <c r="D4" s="16" t="s">
        <v>60</v>
      </c>
      <c r="E4" s="16">
        <v>-1360.1741520790499</v>
      </c>
    </row>
    <row r="5" spans="1:17">
      <c r="A5" s="16">
        <v>70</v>
      </c>
      <c r="B5" s="16" t="s">
        <v>58</v>
      </c>
      <c r="C5" s="16" t="s">
        <v>64</v>
      </c>
      <c r="D5" s="16" t="s">
        <v>60</v>
      </c>
      <c r="E5" s="16">
        <v>23.901415763455802</v>
      </c>
    </row>
    <row r="6" spans="1:17">
      <c r="A6" s="16">
        <v>80</v>
      </c>
      <c r="B6" s="16" t="s">
        <v>58</v>
      </c>
      <c r="C6" s="16" t="s">
        <v>65</v>
      </c>
      <c r="D6" s="16" t="s">
        <v>60</v>
      </c>
      <c r="E6" s="16">
        <v>44.276473125790801</v>
      </c>
    </row>
    <row r="7" spans="1:17">
      <c r="A7" s="16">
        <v>90</v>
      </c>
      <c r="B7" s="16" t="s">
        <v>58</v>
      </c>
      <c r="C7" s="16" t="s">
        <v>66</v>
      </c>
      <c r="D7" s="16" t="s">
        <v>60</v>
      </c>
      <c r="E7" s="16">
        <v>-23.404366050360199</v>
      </c>
    </row>
    <row r="8" spans="1:17" ht="17.25" thickBot="1">
      <c r="B8" s="16" t="s">
        <v>67</v>
      </c>
    </row>
    <row r="9" spans="1:17">
      <c r="A9" s="17"/>
      <c r="B9" s="18" t="s">
        <v>68</v>
      </c>
      <c r="C9" s="18" t="s">
        <v>69</v>
      </c>
      <c r="D9" s="18" t="s">
        <v>70</v>
      </c>
      <c r="E9" s="18" t="s">
        <v>71</v>
      </c>
      <c r="F9" s="18" t="s">
        <v>72</v>
      </c>
      <c r="G9" s="18" t="s">
        <v>73</v>
      </c>
      <c r="H9" s="18" t="s">
        <v>74</v>
      </c>
      <c r="I9" s="18" t="s">
        <v>75</v>
      </c>
      <c r="J9" s="18" t="s">
        <v>76</v>
      </c>
      <c r="K9" s="18" t="s">
        <v>77</v>
      </c>
      <c r="L9" s="18" t="s">
        <v>78</v>
      </c>
      <c r="M9" s="18" t="s">
        <v>79</v>
      </c>
      <c r="N9" s="18" t="s">
        <v>80</v>
      </c>
      <c r="O9" s="18" t="s">
        <v>81</v>
      </c>
      <c r="P9" s="18" t="s">
        <v>82</v>
      </c>
      <c r="Q9" s="19" t="s">
        <v>83</v>
      </c>
    </row>
    <row r="10" spans="1:17">
      <c r="A10" s="20">
        <v>30</v>
      </c>
      <c r="B10" s="21"/>
      <c r="C10" s="21"/>
      <c r="D10" s="21"/>
      <c r="E10" s="21"/>
      <c r="F10" s="21"/>
      <c r="G10" s="21"/>
      <c r="H10" s="21"/>
      <c r="I10" s="21">
        <v>0.98434288414058002</v>
      </c>
      <c r="J10" s="21"/>
      <c r="K10" s="21"/>
      <c r="L10" s="21"/>
      <c r="M10" s="21"/>
      <c r="N10" s="21"/>
      <c r="O10" s="21"/>
      <c r="P10" s="21"/>
      <c r="Q10" s="22">
        <v>9.5702387877587096</v>
      </c>
    </row>
    <row r="11" spans="1:17">
      <c r="A11" s="20">
        <v>40</v>
      </c>
      <c r="B11" s="21"/>
      <c r="C11" s="21"/>
      <c r="D11" s="21"/>
      <c r="E11" s="21"/>
      <c r="F11" s="21"/>
      <c r="G11" s="21"/>
      <c r="H11" s="21"/>
      <c r="I11" s="21"/>
      <c r="J11" s="21">
        <v>61.805729570875002</v>
      </c>
      <c r="K11" s="21"/>
      <c r="L11" s="21">
        <v>0.17310971474138401</v>
      </c>
      <c r="M11" s="21"/>
      <c r="N11" s="21">
        <v>8.1676730831586705E-2</v>
      </c>
      <c r="O11" s="21"/>
      <c r="P11" s="21"/>
      <c r="Q11" s="22">
        <v>-16.743777147516798</v>
      </c>
    </row>
    <row r="12" spans="1:17">
      <c r="A12" s="20">
        <v>50</v>
      </c>
      <c r="B12" s="21"/>
      <c r="C12" s="21"/>
      <c r="D12" s="21"/>
      <c r="E12" s="21">
        <v>72.997464344638601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>
        <v>-113.647964413369</v>
      </c>
    </row>
    <row r="13" spans="1:17">
      <c r="A13" s="20">
        <v>60</v>
      </c>
      <c r="B13" s="21"/>
      <c r="C13" s="21"/>
      <c r="D13" s="21"/>
      <c r="E13" s="21"/>
      <c r="F13" s="21"/>
      <c r="G13" s="21"/>
      <c r="H13" s="21">
        <v>53.624511956444898</v>
      </c>
      <c r="I13" s="21"/>
      <c r="J13" s="21"/>
      <c r="K13" s="21"/>
      <c r="L13" s="21"/>
      <c r="M13" s="21"/>
      <c r="N13" s="21"/>
      <c r="O13" s="21">
        <v>531.40711807898901</v>
      </c>
      <c r="P13" s="21"/>
      <c r="Q13" s="22">
        <v>-1360.1741520790499</v>
      </c>
    </row>
    <row r="14" spans="1:17">
      <c r="A14" s="20">
        <v>70</v>
      </c>
      <c r="B14" s="21"/>
      <c r="C14" s="21"/>
      <c r="D14" s="21"/>
      <c r="E14" s="21"/>
      <c r="F14" s="21"/>
      <c r="G14" s="21"/>
      <c r="H14" s="21"/>
      <c r="I14" s="21">
        <v>14.056952505927701</v>
      </c>
      <c r="J14" s="21"/>
      <c r="K14" s="21"/>
      <c r="L14" s="21"/>
      <c r="M14" s="21"/>
      <c r="N14" s="21">
        <v>0.182849197197653</v>
      </c>
      <c r="O14" s="21"/>
      <c r="P14" s="21"/>
      <c r="Q14" s="22">
        <v>23.901415763455802</v>
      </c>
    </row>
    <row r="15" spans="1:17">
      <c r="A15" s="20">
        <v>80</v>
      </c>
      <c r="B15" s="21"/>
      <c r="C15" s="21"/>
      <c r="D15" s="21"/>
      <c r="E15" s="21"/>
      <c r="F15" s="23">
        <v>2.3608287165413399E-14</v>
      </c>
      <c r="G15" s="21"/>
      <c r="H15" s="21"/>
      <c r="I15" s="21"/>
      <c r="J15" s="21"/>
      <c r="K15" s="21">
        <v>221.25847043349199</v>
      </c>
      <c r="L15" s="21"/>
      <c r="M15" s="21"/>
      <c r="N15" s="21"/>
      <c r="O15" s="21"/>
      <c r="P15" s="23">
        <v>4.6529827489099602E-5</v>
      </c>
      <c r="Q15" s="22">
        <v>44.276473125790801</v>
      </c>
    </row>
    <row r="16" spans="1:17" ht="17.25" thickBot="1">
      <c r="A16" s="24">
        <v>90</v>
      </c>
      <c r="B16" s="25"/>
      <c r="C16" s="26">
        <v>2.15011756664004E-8</v>
      </c>
      <c r="D16" s="25"/>
      <c r="E16" s="25">
        <v>11.5504436565954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7">
        <v>-23.404366050360199</v>
      </c>
    </row>
    <row r="18" spans="1:9">
      <c r="B18" s="16" t="s">
        <v>84</v>
      </c>
      <c r="C18" s="16" t="s">
        <v>85</v>
      </c>
      <c r="D18" s="16" t="s">
        <v>86</v>
      </c>
      <c r="E18" s="16" t="s">
        <v>87</v>
      </c>
      <c r="F18" s="16" t="s">
        <v>88</v>
      </c>
      <c r="G18" s="16" t="s">
        <v>89</v>
      </c>
      <c r="H18" s="16" t="s">
        <v>79</v>
      </c>
      <c r="I18" s="16" t="s">
        <v>80</v>
      </c>
    </row>
    <row r="19" spans="1:9">
      <c r="B19" s="1">
        <v>20000</v>
      </c>
      <c r="C19" s="1">
        <v>9000</v>
      </c>
      <c r="D19" s="1">
        <v>20</v>
      </c>
      <c r="E19" s="1">
        <v>3</v>
      </c>
      <c r="F19" s="4">
        <v>0.15</v>
      </c>
      <c r="G19" s="1">
        <v>100</v>
      </c>
      <c r="H19" s="1">
        <v>90</v>
      </c>
      <c r="I19" s="16">
        <v>784</v>
      </c>
    </row>
    <row r="22" spans="1:9">
      <c r="A22" s="16">
        <v>30</v>
      </c>
      <c r="B22" s="16">
        <v>25</v>
      </c>
      <c r="C22" s="16">
        <f>I10*E19+9.57</f>
        <v>12.52302865242174</v>
      </c>
      <c r="D22" s="16">
        <f>ROUND(C22,0.1)</f>
        <v>13</v>
      </c>
      <c r="E22" s="16">
        <v>9</v>
      </c>
    </row>
    <row r="23" spans="1:9">
      <c r="A23" s="16">
        <v>40</v>
      </c>
      <c r="B23" s="16">
        <v>35</v>
      </c>
      <c r="C23" s="16">
        <f>J11*F19+L11*G19+N11*I19+Q11</f>
        <v>73.872610734216835</v>
      </c>
      <c r="D23" s="16">
        <f t="shared" ref="D23:D28" si="0">ROUND(C23,0.1)</f>
        <v>74</v>
      </c>
      <c r="E23" s="16">
        <v>68</v>
      </c>
    </row>
    <row r="24" spans="1:9">
      <c r="A24" s="16">
        <v>50</v>
      </c>
      <c r="B24" s="16">
        <v>45</v>
      </c>
      <c r="C24" s="16">
        <f>E12*LOG(C19)-113.65</f>
        <v>174.99967659285139</v>
      </c>
      <c r="D24" s="16">
        <f t="shared" si="0"/>
        <v>175</v>
      </c>
      <c r="E24" s="16">
        <v>178</v>
      </c>
    </row>
    <row r="25" spans="1:9">
      <c r="A25" s="16">
        <v>60</v>
      </c>
      <c r="B25" s="16">
        <v>55</v>
      </c>
      <c r="C25" s="16">
        <f>H13*LOG(D19)+O13*LOG(I19)+Q13</f>
        <v>247.65310415999079</v>
      </c>
      <c r="D25" s="16">
        <f t="shared" si="0"/>
        <v>248</v>
      </c>
      <c r="E25" s="16">
        <v>242</v>
      </c>
    </row>
    <row r="26" spans="1:9">
      <c r="A26" s="16">
        <v>70</v>
      </c>
      <c r="B26" s="16">
        <v>65</v>
      </c>
      <c r="C26" s="16">
        <f>I14*E19+N14*I19</f>
        <v>185.52462812074305</v>
      </c>
      <c r="D26" s="16">
        <f t="shared" si="0"/>
        <v>186</v>
      </c>
      <c r="E26" s="16">
        <v>180</v>
      </c>
    </row>
    <row r="27" spans="1:9">
      <c r="A27" s="16">
        <v>80</v>
      </c>
      <c r="B27" s="16">
        <v>75</v>
      </c>
      <c r="C27" s="28">
        <f>F15*C19^3+K15*F19^2+P15*I19^2+Q15</f>
        <v>77.871836797027953</v>
      </c>
      <c r="D27" s="16">
        <f t="shared" si="0"/>
        <v>78</v>
      </c>
      <c r="E27" s="16">
        <v>75</v>
      </c>
    </row>
    <row r="28" spans="1:9">
      <c r="A28" s="16">
        <v>90</v>
      </c>
      <c r="B28" s="16">
        <v>85</v>
      </c>
      <c r="C28" s="28">
        <f>C16*B19^2+E16*LOG(C19)+Q16</f>
        <v>30.869359525993286</v>
      </c>
      <c r="D28" s="16">
        <f t="shared" si="0"/>
        <v>31</v>
      </c>
      <c r="E28" s="16">
        <v>32</v>
      </c>
    </row>
    <row r="37" spans="2:9">
      <c r="B37"/>
      <c r="C37"/>
      <c r="D37"/>
      <c r="E37"/>
      <c r="F37"/>
      <c r="G37"/>
      <c r="H37"/>
      <c r="I37"/>
    </row>
    <row r="38" spans="2:9">
      <c r="B38" s="1"/>
      <c r="C38" s="1"/>
      <c r="D38" s="1"/>
      <c r="E38" s="1"/>
      <c r="F38" s="4"/>
      <c r="G38" s="1"/>
      <c r="H38" s="1"/>
      <c r="I38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0BE-B604-4AFF-8602-EA1419CEFEC0}">
  <sheetPr>
    <tabColor rgb="FFFF0000"/>
  </sheetPr>
  <dimension ref="A2:AJ63"/>
  <sheetViews>
    <sheetView zoomScale="70" zoomScaleNormal="70" workbookViewId="0">
      <pane xSplit="2" topLeftCell="C1" activePane="topRight" state="frozen"/>
      <selection pane="topRight" activeCell="B7" sqref="B7:B15"/>
    </sheetView>
  </sheetViews>
  <sheetFormatPr defaultColWidth="20.625" defaultRowHeight="16.5"/>
  <cols>
    <col min="1" max="1" width="8.375" customWidth="1"/>
    <col min="2" max="2" width="10.625" bestFit="1" customWidth="1"/>
  </cols>
  <sheetData>
    <row r="2" spans="1:36">
      <c r="A2" t="s">
        <v>20</v>
      </c>
      <c r="B2" t="s">
        <v>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13</v>
      </c>
    </row>
    <row r="3" spans="1:36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14</v>
      </c>
      <c r="J3" t="s">
        <v>15</v>
      </c>
      <c r="L3" s="2"/>
    </row>
    <row r="4" spans="1:36">
      <c r="C4" s="1">
        <v>20000</v>
      </c>
      <c r="D4" s="1">
        <v>9000</v>
      </c>
      <c r="E4" s="1">
        <v>20</v>
      </c>
      <c r="F4" s="1">
        <v>3</v>
      </c>
      <c r="G4" s="4">
        <v>0.15</v>
      </c>
      <c r="H4" s="1">
        <v>100</v>
      </c>
      <c r="I4" s="1">
        <v>90</v>
      </c>
      <c r="J4" s="2">
        <v>3548</v>
      </c>
      <c r="L4" s="8"/>
    </row>
    <row r="6" spans="1:36">
      <c r="C6" s="1" t="s">
        <v>29</v>
      </c>
      <c r="D6" s="1"/>
      <c r="E6" s="1"/>
      <c r="F6" s="1"/>
      <c r="G6" s="4"/>
      <c r="H6" s="1"/>
      <c r="I6" s="1"/>
      <c r="J6" s="2"/>
      <c r="L6" s="8"/>
    </row>
    <row r="7" spans="1:36">
      <c r="B7" t="s">
        <v>26</v>
      </c>
      <c r="C7" s="1" t="s">
        <v>0</v>
      </c>
      <c r="G7" s="1" t="s">
        <v>1</v>
      </c>
      <c r="K7" s="1" t="s">
        <v>2</v>
      </c>
      <c r="O7" s="1" t="s">
        <v>3</v>
      </c>
      <c r="S7" s="1" t="s">
        <v>4</v>
      </c>
      <c r="W7" s="1" t="s">
        <v>5</v>
      </c>
      <c r="AA7" s="2" t="s">
        <v>6</v>
      </c>
      <c r="AE7" s="2" t="s">
        <v>13</v>
      </c>
      <c r="AJ7" s="5" t="s">
        <v>17</v>
      </c>
    </row>
    <row r="8" spans="1:36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9</v>
      </c>
      <c r="L8" t="s">
        <v>36</v>
      </c>
      <c r="M8" t="s">
        <v>37</v>
      </c>
      <c r="N8" t="s">
        <v>38</v>
      </c>
      <c r="O8" t="s">
        <v>10</v>
      </c>
      <c r="P8" t="s">
        <v>39</v>
      </c>
      <c r="Q8" t="s">
        <v>40</v>
      </c>
      <c r="R8" t="s">
        <v>41</v>
      </c>
      <c r="S8" t="s">
        <v>11</v>
      </c>
      <c r="T8" t="s">
        <v>42</v>
      </c>
      <c r="U8" t="s">
        <v>43</v>
      </c>
      <c r="V8" t="s">
        <v>44</v>
      </c>
      <c r="W8" t="s">
        <v>12</v>
      </c>
      <c r="X8" t="s">
        <v>45</v>
      </c>
      <c r="Y8" t="s">
        <v>46</v>
      </c>
      <c r="Z8" t="s">
        <v>47</v>
      </c>
      <c r="AA8" t="s">
        <v>14</v>
      </c>
      <c r="AB8" t="s">
        <v>48</v>
      </c>
      <c r="AC8" t="s">
        <v>49</v>
      </c>
      <c r="AD8" t="s">
        <v>50</v>
      </c>
      <c r="AE8" t="s">
        <v>15</v>
      </c>
      <c r="AF8" t="s">
        <v>51</v>
      </c>
      <c r="AG8" t="s">
        <v>52</v>
      </c>
      <c r="AH8" t="s">
        <v>53</v>
      </c>
      <c r="AI8" t="s">
        <v>19</v>
      </c>
      <c r="AJ8" s="5" t="s">
        <v>16</v>
      </c>
    </row>
    <row r="9" spans="1:36">
      <c r="B9">
        <v>30</v>
      </c>
      <c r="J9" s="9">
        <v>-2.3263299073920399E-2</v>
      </c>
      <c r="N9" s="9">
        <v>-0.28989124432494801</v>
      </c>
      <c r="O9" s="9">
        <v>-2.3852010956118699</v>
      </c>
      <c r="P9" s="9">
        <v>0.93317209594045103</v>
      </c>
      <c r="Q9" s="9">
        <v>-0.116019419418219</v>
      </c>
      <c r="AE9" s="9">
        <v>1.36965929350884E-2</v>
      </c>
      <c r="AF9" s="10">
        <v>-7.5625739769677195E-7</v>
      </c>
      <c r="AG9" s="10">
        <v>5.0542469816897599E-11</v>
      </c>
      <c r="AI9" s="9">
        <v>-2.8980537262514798</v>
      </c>
      <c r="AJ9" s="7">
        <f>C9*$C$4+D9*$C$4^2+E9*$C$4^3+F9*LN($C$4)+G9*$D$4+H9*$D$4^2+I9*$D$4^3+J9*LN($D$4)+K9*$E$4+L9*$E$4^2+M9*$E$4^3+N9*LN($E$4)+O9*$F$4+P9*$F$4^2+Q9+$F$4^3+R9*LN($F$4)+S9*$G$4+T9*$G$4^2+U9*$G$4^3+V9*LN($G$4)+W9*$H$4+X9*$H$4^2+Y9*$H$4^3+Z9*LN($H$4)+AA9*$I$4+AB9*$I$4^2+AC9*$I$4^3+AD9*LN($I$4)+AE9*$J$4+AF9*$J$4^2+AG9*$J$4^3+AH9*LN($J$4)+AI9</f>
        <v>65.481531337471125</v>
      </c>
    </row>
    <row r="10" spans="1:36">
      <c r="B10">
        <v>40</v>
      </c>
      <c r="O10" s="9">
        <v>-54.513292940427696</v>
      </c>
      <c r="P10" s="9">
        <v>73.549649939783507</v>
      </c>
      <c r="Q10" s="9">
        <v>-14.2103594356494</v>
      </c>
      <c r="AH10" s="9">
        <v>346.24162034968703</v>
      </c>
      <c r="AI10" s="9">
        <v>-2607.4324713216402</v>
      </c>
      <c r="AJ10" s="7">
        <f t="shared" ref="AJ10:AJ15" si="0">C10*$C$4+D10*$C$4^2+E10*$C$4^3+F10*LN($C$4)+G10*$D$4+H10*$D$4^2+I10*$D$4^3+J10*LN($D$4)+K10*$E$4+L10*$E$4^2+M10*$E$4^3+N10*LN($E$4)+O10*$F$4+P10*$F$4^2+Q10+$F$4^3+R10*LN($F$4)+S10*$G$4+T10*$G$4^2+U10*$G$4^3+V10*LN($G$4)+W10*$H$4+X10*$H$4^2+Y10*$H$4^3+Z10*LN($H$4)+AA10*$I$4+AB10*$I$4^2+AC10*$I$4^3+AD10*LN($I$4)+AE10*$J$4+AF10*$J$4^2+AG10*$J$4^3+AH10*LN($J$4)+AI10</f>
        <v>733.99139111262548</v>
      </c>
    </row>
    <row r="11" spans="1:36">
      <c r="B11">
        <v>50</v>
      </c>
      <c r="J11" s="9">
        <v>23.854590493127599</v>
      </c>
      <c r="N11" s="9">
        <v>55.061668006651203</v>
      </c>
      <c r="Q11" s="9">
        <v>-3.10825252255878</v>
      </c>
      <c r="AF11" s="10">
        <v>2.36108081724771E-5</v>
      </c>
      <c r="AI11" s="9">
        <v>166.301904159912</v>
      </c>
      <c r="AJ11" s="7">
        <f t="shared" si="0"/>
        <v>869.55926440206986</v>
      </c>
    </row>
    <row r="12" spans="1:36">
      <c r="B12">
        <v>60</v>
      </c>
      <c r="O12" s="9">
        <v>-3946.0289722113398</v>
      </c>
      <c r="P12" s="9">
        <v>1444.68913186949</v>
      </c>
      <c r="Q12" s="9">
        <v>-172.46512638828301</v>
      </c>
      <c r="AE12" s="9">
        <v>-1.00821309993095</v>
      </c>
      <c r="AF12" s="9">
        <v>2.9373299304121301E-4</v>
      </c>
      <c r="AG12" s="10">
        <v>-2.06119152644215E-8</v>
      </c>
      <c r="AI12" s="9">
        <v>5287.6810692489498</v>
      </c>
      <c r="AJ12" s="7">
        <f t="shared" si="0"/>
        <v>5506.1951372741996</v>
      </c>
    </row>
    <row r="13" spans="1:36">
      <c r="B13">
        <v>70</v>
      </c>
      <c r="J13" s="9">
        <v>24.3623584382239</v>
      </c>
      <c r="N13" s="9">
        <v>-36.418941923120698</v>
      </c>
      <c r="O13" s="9">
        <v>-353.41965472345902</v>
      </c>
      <c r="P13" s="9">
        <v>83.763921274810201</v>
      </c>
      <c r="Q13" s="9">
        <v>-5.27327128481513</v>
      </c>
      <c r="AE13" s="9">
        <v>0.231212354333035</v>
      </c>
      <c r="AI13" s="9">
        <v>284.89392700731901</v>
      </c>
      <c r="AJ13" s="7">
        <f t="shared" si="0"/>
        <v>933.29579934368178</v>
      </c>
    </row>
    <row r="14" spans="1:36">
      <c r="B14">
        <v>80</v>
      </c>
      <c r="C14" s="9"/>
      <c r="K14" s="9">
        <v>0.14379525023905801</v>
      </c>
      <c r="AE14" s="9">
        <v>9.9203745678551905E-2</v>
      </c>
      <c r="AI14" s="9">
        <v>10.3155756233097</v>
      </c>
      <c r="AJ14" s="7">
        <f t="shared" si="0"/>
        <v>392.16637029559303</v>
      </c>
    </row>
    <row r="15" spans="1:36">
      <c r="B15">
        <v>90</v>
      </c>
      <c r="C15" s="9"/>
      <c r="G15" s="9">
        <v>5.9074172350270498E-3</v>
      </c>
      <c r="K15" s="9">
        <v>3.4853775276344101</v>
      </c>
      <c r="O15" s="9">
        <v>383.04565710070301</v>
      </c>
      <c r="P15" s="9">
        <v>-154.03328434232299</v>
      </c>
      <c r="Q15" s="9">
        <v>17.7375920998022</v>
      </c>
      <c r="AE15" s="9">
        <v>-8.2422753645242999E-2</v>
      </c>
      <c r="AF15" s="10">
        <v>9.5871324147485096E-6</v>
      </c>
      <c r="AI15" s="9">
        <v>-47.210309558324902</v>
      </c>
      <c r="AJ15" s="7">
        <f t="shared" si="0"/>
        <v>-288.51119217760277</v>
      </c>
    </row>
    <row r="16" spans="1:36">
      <c r="C16" s="9"/>
    </row>
    <row r="17" spans="1:36">
      <c r="C17" s="9"/>
    </row>
    <row r="18" spans="1:36">
      <c r="A18" t="s">
        <v>23</v>
      </c>
      <c r="B18" t="s">
        <v>18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2" t="s">
        <v>6</v>
      </c>
      <c r="J18" s="2" t="s">
        <v>13</v>
      </c>
    </row>
    <row r="19" spans="1:36"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14</v>
      </c>
      <c r="J19" t="s">
        <v>15</v>
      </c>
    </row>
    <row r="20" spans="1:36">
      <c r="C20" s="1">
        <v>20000</v>
      </c>
      <c r="D20" s="1">
        <v>9000</v>
      </c>
      <c r="E20" s="1">
        <v>20</v>
      </c>
      <c r="F20" s="1">
        <v>3</v>
      </c>
      <c r="G20" s="4">
        <v>0.15</v>
      </c>
      <c r="H20" s="1">
        <v>100</v>
      </c>
      <c r="I20" s="1">
        <v>90</v>
      </c>
      <c r="J20" s="2">
        <v>390</v>
      </c>
    </row>
    <row r="21" spans="1:36">
      <c r="C21" s="9"/>
    </row>
    <row r="22" spans="1:36">
      <c r="C22" s="1" t="s">
        <v>29</v>
      </c>
      <c r="D22" s="1"/>
      <c r="E22" s="1"/>
      <c r="F22" s="1"/>
      <c r="G22" s="4"/>
      <c r="H22" s="1"/>
      <c r="I22" s="1"/>
      <c r="J22" s="2"/>
      <c r="L22" s="8"/>
    </row>
    <row r="23" spans="1:36">
      <c r="B23" t="s">
        <v>26</v>
      </c>
      <c r="C23" s="1" t="s">
        <v>0</v>
      </c>
      <c r="G23" s="1" t="s">
        <v>1</v>
      </c>
      <c r="K23" s="1" t="s">
        <v>2</v>
      </c>
      <c r="O23" s="1" t="s">
        <v>3</v>
      </c>
      <c r="S23" s="1" t="s">
        <v>4</v>
      </c>
      <c r="W23" s="1" t="s">
        <v>5</v>
      </c>
      <c r="AA23" s="2" t="s">
        <v>6</v>
      </c>
      <c r="AE23" s="2" t="s">
        <v>13</v>
      </c>
      <c r="AJ23" s="5" t="s">
        <v>17</v>
      </c>
    </row>
    <row r="24" spans="1:36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9</v>
      </c>
      <c r="L24" t="s">
        <v>36</v>
      </c>
      <c r="M24" t="s">
        <v>37</v>
      </c>
      <c r="N24" t="s">
        <v>38</v>
      </c>
      <c r="O24" t="s">
        <v>10</v>
      </c>
      <c r="P24" t="s">
        <v>39</v>
      </c>
      <c r="Q24" t="s">
        <v>40</v>
      </c>
      <c r="R24" t="s">
        <v>41</v>
      </c>
      <c r="S24" t="s">
        <v>11</v>
      </c>
      <c r="T24" t="s">
        <v>42</v>
      </c>
      <c r="U24" t="s">
        <v>43</v>
      </c>
      <c r="V24" t="s">
        <v>44</v>
      </c>
      <c r="W24" t="s">
        <v>12</v>
      </c>
      <c r="X24" t="s">
        <v>45</v>
      </c>
      <c r="Y24" t="s">
        <v>46</v>
      </c>
      <c r="Z24" t="s">
        <v>47</v>
      </c>
      <c r="AA24" t="s">
        <v>14</v>
      </c>
      <c r="AB24" t="s">
        <v>48</v>
      </c>
      <c r="AC24" t="s">
        <v>49</v>
      </c>
      <c r="AD24" t="s">
        <v>50</v>
      </c>
      <c r="AE24" t="s">
        <v>15</v>
      </c>
      <c r="AF24" t="s">
        <v>51</v>
      </c>
      <c r="AG24" t="s">
        <v>52</v>
      </c>
      <c r="AH24" t="s">
        <v>53</v>
      </c>
      <c r="AI24" t="s">
        <v>19</v>
      </c>
      <c r="AJ24" s="5" t="s">
        <v>16</v>
      </c>
    </row>
    <row r="25" spans="1:36">
      <c r="B25">
        <v>30</v>
      </c>
      <c r="G25" s="10">
        <v>8.4115824784600603E-6</v>
      </c>
      <c r="I25" s="10">
        <v>-2.69367252779815E-14</v>
      </c>
      <c r="J25" s="9"/>
      <c r="K25" s="9">
        <v>-7.4645673056763897E-3</v>
      </c>
      <c r="L25" s="9">
        <v>-4.48226166073246E-4</v>
      </c>
      <c r="N25" s="9"/>
      <c r="O25" s="9">
        <v>-2.70850785844415</v>
      </c>
      <c r="P25" s="9">
        <v>0.51963093428755602</v>
      </c>
      <c r="Q25" s="9"/>
      <c r="AE25" s="9">
        <v>1.53014365744749E-2</v>
      </c>
      <c r="AF25" s="10"/>
      <c r="AG25" s="10"/>
      <c r="AI25" s="9">
        <v>1.30027418584614</v>
      </c>
      <c r="AJ25" s="7">
        <f>C25*$C$4+D25*$C$4^2+E25*$C$4^3+F25*LOG10($C$4)+G25*$D$4+H25*$D$4^2+I25*$D$4^3+J25*LOG10($D$4)+K25*$E$4+L25*$E$4^2+M25*$E$4^3+N25*LOG10($E$4)+O25*$F$4+P25*$F$4^2+Q25+$F$4^3+R25*LOG10($F$4)+S25*$G$4+T25*$G$4^2+U25*$G$4^3+V25*LOG10($G$4)+W25*$H$4+X25*$H$4^2+Y25*$H$4^3+Z25*LOG10($H$4)+AA25*$I$4+AB25*$I$4^2+AC25*$I$4^3+AD25*LOG10($I$4)+AE25*$J$20+AF25*$J$20^2+AG25*$J$20^3+AH25*LOG10($J$20)+AI25</f>
        <v>30.546474840182569</v>
      </c>
    </row>
    <row r="26" spans="1:36">
      <c r="B26">
        <v>40</v>
      </c>
      <c r="G26" s="9">
        <v>2.0051009704836402E-3</v>
      </c>
      <c r="H26" s="10">
        <v>-1.1978206869444199E-7</v>
      </c>
      <c r="O26" s="9">
        <v>1011.5010573552</v>
      </c>
      <c r="P26" s="9">
        <v>-409.78675239053803</v>
      </c>
      <c r="Q26" s="9">
        <v>54.822487560757502</v>
      </c>
      <c r="AE26" s="9">
        <v>-5.9372781307235396</v>
      </c>
      <c r="AF26" s="9">
        <v>1.09871046967417E-2</v>
      </c>
      <c r="AG26" s="10">
        <v>-6.49055779278206E-6</v>
      </c>
      <c r="AH26" s="9"/>
      <c r="AI26" s="9">
        <v>225.01520853974</v>
      </c>
      <c r="AJ26" s="7">
        <f t="shared" ref="AJ26:AJ31" si="1">C26*$C$4+D26*$C$4^2+E26*$C$4^3+F26*LOG10($C$4)+G26*$D$4+H26*$D$4^2+I26*$D$4^3+J26*LOG10($D$4)+K26*$E$4+L26*$E$4^2+M26*$E$4^3+N26*LOG10($E$4)+O26*$F$4+P26*$F$4^2+Q26+$F$4^3+R26*LOG10($F$4)+S26*$G$4+T26*$G$4^2+U26*$G$4^3+V26*LOG10($G$4)+W26*$H$4+X26*$H$4^2+Y26*$H$4^3+Z26*LOG10($H$4)+AA26*$I$4+AB26*$I$4^2+AC26*$I$4^3+AD26*LOG10($I$4)+AE26*$J$20+AF26*$J$20^2+AG26*$J$20^3+AH26*LOG10($J$20)+AI26</f>
        <v>-1367.8095864964484</v>
      </c>
    </row>
    <row r="27" spans="1:36">
      <c r="B27">
        <v>50</v>
      </c>
      <c r="I27" s="10">
        <v>1.8574706869073801E-13</v>
      </c>
      <c r="J27" s="9"/>
      <c r="N27" s="9"/>
      <c r="Q27" s="9"/>
      <c r="W27" s="9">
        <v>0.148638309910885</v>
      </c>
      <c r="AF27" s="10"/>
      <c r="AI27" s="9">
        <v>7.0587086402619699</v>
      </c>
      <c r="AJ27" s="7">
        <f t="shared" si="1"/>
        <v>49.05794924442602</v>
      </c>
    </row>
    <row r="28" spans="1:36">
      <c r="B28">
        <v>60</v>
      </c>
      <c r="G28" s="9">
        <v>6.6413935737343196E-4</v>
      </c>
      <c r="H28" s="10"/>
      <c r="I28" s="10"/>
      <c r="O28" s="9"/>
      <c r="P28" s="9"/>
      <c r="Q28" s="9"/>
      <c r="X28" s="9">
        <v>7.8127015138142999E-4</v>
      </c>
      <c r="Y28" s="10"/>
      <c r="AE28" s="9"/>
      <c r="AF28" s="9"/>
      <c r="AG28" s="10"/>
      <c r="AI28" s="9">
        <v>25.939352013691401</v>
      </c>
      <c r="AJ28" s="7">
        <f t="shared" si="1"/>
        <v>66.729307743866599</v>
      </c>
    </row>
    <row r="29" spans="1:36">
      <c r="B29">
        <v>70</v>
      </c>
      <c r="G29" s="9">
        <v>5.4738353513644397E-4</v>
      </c>
      <c r="H29" s="10">
        <v>-7.8090904782440495E-8</v>
      </c>
      <c r="I29" s="10">
        <v>4.7678467779232596E-13</v>
      </c>
      <c r="J29" s="9"/>
      <c r="N29" s="9"/>
      <c r="O29" s="9">
        <v>923.21333050225701</v>
      </c>
      <c r="P29" s="9">
        <v>-381.89130127485799</v>
      </c>
      <c r="Q29" s="9">
        <v>52.0969121295755</v>
      </c>
      <c r="Y29" s="10">
        <v>1.6232923226335801E-5</v>
      </c>
      <c r="AE29" s="9"/>
      <c r="AI29" s="9">
        <v>-666.43254559832496</v>
      </c>
      <c r="AJ29" s="7">
        <f t="shared" si="1"/>
        <v>-1239.5357656504038</v>
      </c>
    </row>
    <row r="30" spans="1:36">
      <c r="B30">
        <v>80</v>
      </c>
      <c r="C30" s="9"/>
      <c r="G30" s="9">
        <v>8.8900551904614392E-3</v>
      </c>
      <c r="H30" s="10">
        <v>-5.6583868683727999E-7</v>
      </c>
      <c r="I30" s="10">
        <v>7.9622735039757093E-12</v>
      </c>
      <c r="K30" s="9"/>
      <c r="O30" s="9">
        <v>1283.3138331569</v>
      </c>
      <c r="P30" s="9">
        <v>-522.68999829194695</v>
      </c>
      <c r="Q30" s="9">
        <v>70.612512503709894</v>
      </c>
      <c r="X30" s="9">
        <v>-2.9564872716912501E-2</v>
      </c>
      <c r="Y30" s="9">
        <v>1.9723455005321401E-4</v>
      </c>
      <c r="AE30" s="9"/>
      <c r="AI30" s="9">
        <v>-834.59393928398595</v>
      </c>
      <c r="AJ30" s="7">
        <f t="shared" si="1"/>
        <v>-1649.6820285882773</v>
      </c>
    </row>
    <row r="31" spans="1:36">
      <c r="B31">
        <v>90</v>
      </c>
      <c r="C31" s="9"/>
      <c r="G31" s="9">
        <v>5.1551023238282398E-4</v>
      </c>
      <c r="H31" s="10">
        <v>-1.2769557813686799E-8</v>
      </c>
      <c r="K31" s="9">
        <v>-1.9249677438362101</v>
      </c>
      <c r="O31" s="9">
        <v>-154.090149161043</v>
      </c>
      <c r="P31" s="9">
        <v>28.6165862477445</v>
      </c>
      <c r="Q31" s="9"/>
      <c r="AE31" s="9">
        <v>-4.1919684930744401</v>
      </c>
      <c r="AF31" s="9">
        <v>1.25066605237054E-2</v>
      </c>
      <c r="AG31" s="10">
        <v>-1.0777221572496701E-5</v>
      </c>
      <c r="AI31" s="9">
        <v>671.57224362665102</v>
      </c>
      <c r="AJ31" s="7">
        <f t="shared" si="1"/>
        <v>87.058322302662873</v>
      </c>
    </row>
    <row r="34" spans="1:36">
      <c r="A34" t="s">
        <v>54</v>
      </c>
      <c r="B34" t="s">
        <v>18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2" t="s">
        <v>6</v>
      </c>
      <c r="J34" s="2" t="s">
        <v>13</v>
      </c>
    </row>
    <row r="35" spans="1:36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14</v>
      </c>
      <c r="J35" t="s">
        <v>15</v>
      </c>
    </row>
    <row r="36" spans="1:36">
      <c r="C36" s="1">
        <v>20000</v>
      </c>
      <c r="D36" s="1">
        <v>9000</v>
      </c>
      <c r="E36" s="1">
        <v>20</v>
      </c>
      <c r="F36" s="1">
        <v>3</v>
      </c>
      <c r="G36" s="4">
        <v>0.15</v>
      </c>
      <c r="H36" s="1">
        <v>100</v>
      </c>
      <c r="I36" s="1">
        <v>90</v>
      </c>
      <c r="J36" s="2">
        <v>784</v>
      </c>
    </row>
    <row r="37" spans="1:36">
      <c r="C37" s="9"/>
    </row>
    <row r="38" spans="1:36">
      <c r="C38" s="1" t="s">
        <v>29</v>
      </c>
      <c r="D38" s="1"/>
      <c r="E38" s="1"/>
      <c r="F38" s="1"/>
      <c r="G38" s="4"/>
      <c r="H38" s="1"/>
      <c r="I38" s="1"/>
      <c r="J38" s="2"/>
      <c r="L38" s="8"/>
    </row>
    <row r="39" spans="1:36">
      <c r="B39" t="s">
        <v>26</v>
      </c>
      <c r="C39" s="1" t="s">
        <v>0</v>
      </c>
      <c r="G39" s="1" t="s">
        <v>1</v>
      </c>
      <c r="K39" s="1" t="s">
        <v>2</v>
      </c>
      <c r="O39" s="1" t="s">
        <v>3</v>
      </c>
      <c r="S39" s="1" t="s">
        <v>4</v>
      </c>
      <c r="W39" s="1" t="s">
        <v>5</v>
      </c>
      <c r="AA39" s="2" t="s">
        <v>6</v>
      </c>
      <c r="AE39" s="2" t="s">
        <v>13</v>
      </c>
      <c r="AJ39" s="5" t="s">
        <v>17</v>
      </c>
    </row>
    <row r="40" spans="1:36">
      <c r="C40" t="s">
        <v>7</v>
      </c>
      <c r="D40" t="s">
        <v>30</v>
      </c>
      <c r="E40" t="s">
        <v>31</v>
      </c>
      <c r="F40" t="s">
        <v>32</v>
      </c>
      <c r="G40" t="s">
        <v>8</v>
      </c>
      <c r="H40" t="s">
        <v>33</v>
      </c>
      <c r="I40" t="s">
        <v>34</v>
      </c>
      <c r="J40" t="s">
        <v>35</v>
      </c>
      <c r="K40" t="s">
        <v>9</v>
      </c>
      <c r="L40" t="s">
        <v>36</v>
      </c>
      <c r="M40" t="s">
        <v>37</v>
      </c>
      <c r="N40" t="s">
        <v>38</v>
      </c>
      <c r="O40" t="s">
        <v>10</v>
      </c>
      <c r="P40" t="s">
        <v>39</v>
      </c>
      <c r="Q40" t="s">
        <v>40</v>
      </c>
      <c r="R40" t="s">
        <v>41</v>
      </c>
      <c r="S40" t="s">
        <v>11</v>
      </c>
      <c r="T40" t="s">
        <v>42</v>
      </c>
      <c r="U40" t="s">
        <v>43</v>
      </c>
      <c r="V40" t="s">
        <v>44</v>
      </c>
      <c r="W40" t="s">
        <v>12</v>
      </c>
      <c r="X40" t="s">
        <v>45</v>
      </c>
      <c r="Y40" t="s">
        <v>46</v>
      </c>
      <c r="Z40" t="s">
        <v>47</v>
      </c>
      <c r="AA40" t="s">
        <v>14</v>
      </c>
      <c r="AB40" t="s">
        <v>48</v>
      </c>
      <c r="AC40" t="s">
        <v>49</v>
      </c>
      <c r="AD40" t="s">
        <v>50</v>
      </c>
      <c r="AE40" t="s">
        <v>15</v>
      </c>
      <c r="AF40" t="s">
        <v>51</v>
      </c>
      <c r="AG40" t="s">
        <v>52</v>
      </c>
      <c r="AH40" t="s">
        <v>53</v>
      </c>
      <c r="AI40" t="s">
        <v>19</v>
      </c>
      <c r="AJ40" s="5" t="s">
        <v>16</v>
      </c>
    </row>
    <row r="41" spans="1:36">
      <c r="B41">
        <v>30</v>
      </c>
      <c r="J41" s="9"/>
      <c r="N41" s="9"/>
      <c r="O41" s="9"/>
      <c r="P41" s="9"/>
      <c r="Q41" s="9"/>
      <c r="AE41" s="9"/>
      <c r="AF41" s="10"/>
      <c r="AG41" s="10"/>
      <c r="AI41" s="9"/>
    </row>
    <row r="42" spans="1:36">
      <c r="B42">
        <v>40</v>
      </c>
      <c r="O42" s="9"/>
      <c r="P42" s="9"/>
      <c r="Q42" s="9"/>
      <c r="AH42" s="9"/>
      <c r="AI42" s="9"/>
    </row>
    <row r="43" spans="1:36">
      <c r="B43">
        <v>50</v>
      </c>
      <c r="J43" s="9"/>
      <c r="N43" s="9"/>
      <c r="Q43" s="9"/>
      <c r="AF43" s="10"/>
      <c r="AI43" s="9"/>
    </row>
    <row r="44" spans="1:36">
      <c r="B44">
        <v>60</v>
      </c>
      <c r="O44" s="9"/>
      <c r="P44" s="9"/>
      <c r="Q44" s="9"/>
      <c r="AE44" s="9"/>
      <c r="AF44" s="9"/>
      <c r="AG44" s="10"/>
      <c r="AI44" s="9"/>
    </row>
    <row r="45" spans="1:36">
      <c r="B45">
        <v>70</v>
      </c>
      <c r="J45" s="9"/>
      <c r="N45" s="9"/>
      <c r="O45" s="9"/>
      <c r="P45" s="9"/>
      <c r="Q45" s="9"/>
      <c r="AE45" s="9"/>
      <c r="AI45" s="9"/>
    </row>
    <row r="46" spans="1:36">
      <c r="B46">
        <v>80</v>
      </c>
      <c r="C46" s="9"/>
      <c r="K46" s="9"/>
      <c r="AE46" s="9"/>
      <c r="AI46" s="9"/>
    </row>
    <row r="47" spans="1:36">
      <c r="B47">
        <v>90</v>
      </c>
      <c r="C47" s="9"/>
      <c r="G47" s="9"/>
      <c r="K47" s="9"/>
      <c r="O47" s="9"/>
      <c r="P47" s="9"/>
      <c r="Q47" s="9"/>
      <c r="AE47" s="9"/>
      <c r="AF47" s="10"/>
      <c r="AI47" s="9"/>
    </row>
    <row r="50" spans="1:36">
      <c r="A50" t="s">
        <v>55</v>
      </c>
      <c r="B50" t="s">
        <v>18</v>
      </c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2" t="s">
        <v>6</v>
      </c>
      <c r="J50" s="2" t="s">
        <v>13</v>
      </c>
    </row>
    <row r="51" spans="1:36">
      <c r="C51" t="s">
        <v>7</v>
      </c>
      <c r="D51" t="s">
        <v>8</v>
      </c>
      <c r="E51" t="s">
        <v>9</v>
      </c>
      <c r="F51" t="s">
        <v>10</v>
      </c>
      <c r="G51" t="s">
        <v>11</v>
      </c>
      <c r="H51" t="s">
        <v>12</v>
      </c>
      <c r="I51" t="s">
        <v>14</v>
      </c>
      <c r="J51" t="s">
        <v>15</v>
      </c>
    </row>
    <row r="52" spans="1:36">
      <c r="C52" s="1">
        <v>20000</v>
      </c>
      <c r="D52" s="1">
        <v>9000</v>
      </c>
      <c r="E52" s="1">
        <v>20</v>
      </c>
      <c r="F52" s="1">
        <v>3</v>
      </c>
      <c r="G52" s="4">
        <v>0.15</v>
      </c>
      <c r="H52" s="1">
        <v>100</v>
      </c>
      <c r="I52" s="1">
        <v>90</v>
      </c>
      <c r="J52" s="2">
        <v>275</v>
      </c>
    </row>
    <row r="53" spans="1:36">
      <c r="C53" s="9"/>
    </row>
    <row r="54" spans="1:36">
      <c r="C54" s="1" t="s">
        <v>29</v>
      </c>
      <c r="D54" s="1"/>
      <c r="E54" s="1"/>
      <c r="F54" s="1"/>
      <c r="G54" s="4"/>
      <c r="H54" s="1"/>
      <c r="I54" s="1"/>
      <c r="J54" s="2"/>
      <c r="L54" s="8"/>
    </row>
    <row r="55" spans="1:36">
      <c r="B55" t="s">
        <v>26</v>
      </c>
      <c r="C55" s="1" t="s">
        <v>0</v>
      </c>
      <c r="G55" s="1" t="s">
        <v>1</v>
      </c>
      <c r="K55" s="1" t="s">
        <v>2</v>
      </c>
      <c r="O55" s="1" t="s">
        <v>3</v>
      </c>
      <c r="S55" s="1" t="s">
        <v>4</v>
      </c>
      <c r="W55" s="1" t="s">
        <v>5</v>
      </c>
      <c r="AA55" s="2" t="s">
        <v>6</v>
      </c>
      <c r="AE55" s="2" t="s">
        <v>13</v>
      </c>
      <c r="AJ55" s="5" t="s">
        <v>17</v>
      </c>
    </row>
    <row r="56" spans="1:36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9</v>
      </c>
      <c r="L56" t="s">
        <v>36</v>
      </c>
      <c r="M56" t="s">
        <v>37</v>
      </c>
      <c r="N56" t="s">
        <v>38</v>
      </c>
      <c r="O56" t="s">
        <v>10</v>
      </c>
      <c r="P56" t="s">
        <v>39</v>
      </c>
      <c r="Q56" t="s">
        <v>40</v>
      </c>
      <c r="R56" t="s">
        <v>41</v>
      </c>
      <c r="S56" t="s">
        <v>11</v>
      </c>
      <c r="T56" t="s">
        <v>42</v>
      </c>
      <c r="U56" t="s">
        <v>43</v>
      </c>
      <c r="V56" t="s">
        <v>44</v>
      </c>
      <c r="W56" t="s">
        <v>12</v>
      </c>
      <c r="X56" t="s">
        <v>45</v>
      </c>
      <c r="Y56" t="s">
        <v>46</v>
      </c>
      <c r="Z56" t="s">
        <v>47</v>
      </c>
      <c r="AA56" t="s">
        <v>14</v>
      </c>
      <c r="AB56" t="s">
        <v>48</v>
      </c>
      <c r="AC56" t="s">
        <v>49</v>
      </c>
      <c r="AD56" t="s">
        <v>50</v>
      </c>
      <c r="AE56" t="s">
        <v>15</v>
      </c>
      <c r="AF56" t="s">
        <v>51</v>
      </c>
      <c r="AG56" t="s">
        <v>52</v>
      </c>
      <c r="AH56" t="s">
        <v>53</v>
      </c>
      <c r="AI56" t="s">
        <v>19</v>
      </c>
      <c r="AJ56" s="5" t="s">
        <v>16</v>
      </c>
    </row>
    <row r="57" spans="1:36">
      <c r="B57">
        <v>30</v>
      </c>
      <c r="G57" s="9">
        <v>1.72152843121372E-4</v>
      </c>
      <c r="H57" s="10">
        <v>-1.25563177752982E-8</v>
      </c>
      <c r="I57" s="10">
        <v>2.2988596544774701E-13</v>
      </c>
      <c r="J57" s="9"/>
      <c r="N57" s="9"/>
      <c r="O57" s="9">
        <v>1.60796710440122</v>
      </c>
      <c r="P57" s="9"/>
      <c r="Q57" s="9">
        <v>-7.3348542213526102E-2</v>
      </c>
      <c r="AE57" s="9">
        <v>-7.2311057795085801E-2</v>
      </c>
      <c r="AF57" s="9">
        <v>1.14737323439756E-4</v>
      </c>
      <c r="AG57" s="10"/>
      <c r="AI57" s="9">
        <v>11.093915997481</v>
      </c>
      <c r="AJ57" s="7">
        <f>C57*$C$4+D57*$C$4^2+E57*$C$4^3+F57*LN($C$4)+G57*$D$4+H57*$D$4^2+I57*$D$4^3+J57*LN($D$4)+K57*$E$4+L57*$E$4^2+M57*$E$4^3+N57*LN($E$4)+O57*$F$4+P57*$F$4^2+Q57+$F$4^3+R57*LN($F$4)+S57*$G$4+T57*$G$4^2+U57*$G$4^3+V57*LN($G$4)+W57*$H$4+X57*$H$4^2+Y57*$H$4^3+Z57*LN($H$4)+AA57*$I$4+AB57*$I$4^2+AC57*$I$4^3+AD57*LN($I$4)+AE57*$J$52+AF57*$J$52^2+AG57*$J$52^3+AH57*LN($J$52)+AI57</f>
        <v>32.335838677058689</v>
      </c>
    </row>
    <row r="58" spans="1:36">
      <c r="B58">
        <v>40</v>
      </c>
      <c r="G58" s="9">
        <v>-4.54009016598741E-4</v>
      </c>
      <c r="O58" s="9">
        <v>216.85151947667799</v>
      </c>
      <c r="P58" s="9">
        <v>-82.116567562681098</v>
      </c>
      <c r="Q58" s="9">
        <v>10.3450699959962</v>
      </c>
      <c r="AH58" s="9">
        <v>12.2145427915138</v>
      </c>
      <c r="AI58" s="9">
        <v>-236.934212683254</v>
      </c>
      <c r="AJ58" s="7">
        <f t="shared" ref="AJ58:AJ63" si="2">C58*$C$4+D58*$C$4^2+E58*$C$4^3+F58*LN($C$4)+G58*$D$4+H58*$D$4^2+I58*$D$4^3+J58*LN($D$4)+K58*$E$4+L58*$E$4^2+M58*$E$4^3+N58*LN($E$4)+O58*$F$4+P58*$F$4^2+Q58+$F$4^3+R58*LN($F$4)+S58*$G$4+T58*$G$4^2+U58*$G$4^3+V58*LN($G$4)+W58*$H$4+X58*$H$4^2+Y58*$H$4^3+Z58*LN($H$4)+AA58*$I$4+AB58*$I$4^2+AC58*$I$4^3+AD58*LN($I$4)+AE58*$J$52+AF58*$J$52^2+AG58*$J$52^3+AH58*LN($J$52)+AI58</f>
        <v>-223.56348254815612</v>
      </c>
    </row>
    <row r="59" spans="1:36">
      <c r="B59">
        <v>50</v>
      </c>
      <c r="G59" s="9">
        <v>-1.5527474342052301E-3</v>
      </c>
      <c r="J59" s="9"/>
      <c r="K59" s="9">
        <v>0.89396124786977105</v>
      </c>
      <c r="N59" s="9"/>
      <c r="O59" s="9">
        <v>1499.3434654049099</v>
      </c>
      <c r="P59" s="9">
        <v>-568.68987912817295</v>
      </c>
      <c r="Q59" s="9">
        <v>70.8704452883416</v>
      </c>
      <c r="AF59" s="10"/>
      <c r="AI59" s="9">
        <v>-1226.79787171253</v>
      </c>
      <c r="AJ59" s="7">
        <f t="shared" si="2"/>
        <v>-1745.2014443134667</v>
      </c>
    </row>
    <row r="60" spans="1:36">
      <c r="B60">
        <v>60</v>
      </c>
      <c r="G60" s="9">
        <v>-2.3072816554326099E-4</v>
      </c>
      <c r="K60" s="9">
        <v>-0.72845690014259001</v>
      </c>
      <c r="O60" s="9">
        <v>3.8178159567166299</v>
      </c>
      <c r="P60" s="9"/>
      <c r="Q60" s="9">
        <v>7.7031641024115305E-2</v>
      </c>
      <c r="AE60" s="9"/>
      <c r="AF60" s="9"/>
      <c r="AG60" s="10"/>
      <c r="AH60" s="9">
        <v>130.187694145324</v>
      </c>
      <c r="AI60" s="9">
        <v>-631.842189171771</v>
      </c>
      <c r="AJ60" s="7">
        <f t="shared" si="2"/>
        <v>121.27707659397333</v>
      </c>
    </row>
    <row r="61" spans="1:36">
      <c r="B61">
        <v>70</v>
      </c>
      <c r="G61" s="9">
        <v>-3.85686429482487E-4</v>
      </c>
      <c r="J61" s="9"/>
      <c r="K61" s="9">
        <v>-0.17606421420389401</v>
      </c>
      <c r="N61" s="9"/>
      <c r="O61" s="9">
        <v>422.81699492287402</v>
      </c>
      <c r="P61" s="9">
        <v>-162.05635330599901</v>
      </c>
      <c r="Q61" s="9">
        <v>20.3209632288943</v>
      </c>
      <c r="AE61" s="9"/>
      <c r="AH61" s="9">
        <v>77.912760337502903</v>
      </c>
      <c r="AI61" s="9">
        <v>-725.56151048662105</v>
      </c>
      <c r="AJ61" s="7">
        <f t="shared" si="2"/>
        <v>-437.67106398940746</v>
      </c>
    </row>
    <row r="62" spans="1:36">
      <c r="B62">
        <v>80</v>
      </c>
      <c r="C62" s="9"/>
      <c r="G62" s="9">
        <v>-1.6773653535333901E-4</v>
      </c>
      <c r="K62" s="9"/>
      <c r="O62" s="9">
        <v>278.97653263888401</v>
      </c>
      <c r="P62" s="9">
        <v>-102.688381428306</v>
      </c>
      <c r="Q62" s="9">
        <v>12.327934717402499</v>
      </c>
      <c r="AE62" s="9">
        <v>7.8934240834974398E-2</v>
      </c>
      <c r="AI62" s="9">
        <v>-236.17878693931999</v>
      </c>
      <c r="AJ62" s="7">
        <f t="shared" si="2"/>
        <v>-263.91939974858161</v>
      </c>
    </row>
    <row r="63" spans="1:36">
      <c r="B63">
        <v>90</v>
      </c>
      <c r="C63" s="9"/>
      <c r="G63" s="10">
        <v>-8.8084874245333399E-5</v>
      </c>
      <c r="K63" s="9"/>
      <c r="N63" s="9">
        <v>13.109350530373399</v>
      </c>
      <c r="O63" s="9">
        <v>-6.0777019816029201</v>
      </c>
      <c r="P63" s="9">
        <v>0.82478448428649997</v>
      </c>
      <c r="Q63" s="9"/>
      <c r="AE63" s="9">
        <v>-0.54483193693131304</v>
      </c>
      <c r="AF63" s="9">
        <v>7.8391220618195898E-4</v>
      </c>
      <c r="AI63" s="9">
        <v>77.752650251814899</v>
      </c>
      <c r="AJ63" s="7">
        <f t="shared" si="2"/>
        <v>41.876523202947922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Linear</vt:lpstr>
      <vt:lpstr>Linear_Summary</vt:lpstr>
      <vt:lpstr>Non-Linear_Retry</vt:lpstr>
      <vt:lpstr>Non-Linear_Flange</vt:lpstr>
      <vt:lpstr>Non-Linear_Failed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2017-12-11T06:34:56Z</dcterms:modified>
</cp:coreProperties>
</file>