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uliah\Skripsi\"/>
    </mc:Choice>
  </mc:AlternateContent>
  <xr:revisionPtr revIDLastSave="0" documentId="13_ncr:1_{8866914D-E8BB-43AD-AED7-5F760F0C3E97}" xr6:coauthVersionLast="47" xr6:coauthVersionMax="47" xr10:uidLastSave="{00000000-0000-0000-0000-000000000000}"/>
  <bookViews>
    <workbookView xWindow="-120" yWindow="-120" windowWidth="20730" windowHeight="11760" xr2:uid="{4B3ACEFE-8857-49C3-81B6-5C04E5842968}"/>
  </bookViews>
  <sheets>
    <sheet name="satuan ton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8" i="1" l="1"/>
  <c r="B51" i="1" s="1"/>
  <c r="J21" i="1"/>
  <c r="H34" i="1"/>
  <c r="C31" i="1"/>
  <c r="C24" i="1"/>
  <c r="B24" i="1"/>
  <c r="B23" i="1"/>
  <c r="C21" i="1"/>
  <c r="F18" i="1"/>
  <c r="B22" i="1" s="1"/>
  <c r="F17" i="1"/>
  <c r="H4" i="1" s="1"/>
  <c r="F16" i="1"/>
  <c r="E28" i="1" s="1"/>
  <c r="E16" i="1"/>
  <c r="D16" i="1"/>
  <c r="I7" i="1"/>
  <c r="H7" i="1"/>
  <c r="H6" i="1"/>
  <c r="I4" i="1"/>
  <c r="K21" i="1" l="1"/>
  <c r="H5" i="1"/>
  <c r="C22" i="1"/>
  <c r="E35" i="1"/>
  <c r="I5" i="1"/>
  <c r="C23" i="1"/>
  <c r="I6" i="1"/>
  <c r="B21" i="1"/>
</calcChain>
</file>

<file path=xl/sharedStrings.xml><?xml version="1.0" encoding="utf-8"?>
<sst xmlns="http://schemas.openxmlformats.org/spreadsheetml/2006/main" count="84" uniqueCount="81">
  <si>
    <t>d=0.28</t>
  </si>
  <si>
    <t>Bulan</t>
  </si>
  <si>
    <t>Harga (Rp)</t>
  </si>
  <si>
    <t>Persediaan (ton)</t>
  </si>
  <si>
    <t>Permintaan Asli (ton)</t>
  </si>
  <si>
    <t>Permintaan Fraktal (ton)</t>
  </si>
  <si>
    <t>fuzzy trapesium</t>
  </si>
  <si>
    <t>Januari</t>
  </si>
  <si>
    <t>Februari</t>
  </si>
  <si>
    <t>Maret</t>
  </si>
  <si>
    <t>April</t>
  </si>
  <si>
    <t>Mei</t>
  </si>
  <si>
    <t>Juni</t>
  </si>
  <si>
    <t>Juli</t>
  </si>
  <si>
    <t xml:space="preserve">Agustus </t>
  </si>
  <si>
    <t>September</t>
  </si>
  <si>
    <t>Oktober</t>
  </si>
  <si>
    <t>November</t>
  </si>
  <si>
    <t>Desember</t>
  </si>
  <si>
    <t>TOTAL</t>
  </si>
  <si>
    <t>std deviasi</t>
  </si>
  <si>
    <t>rata-rata</t>
  </si>
  <si>
    <t>c(harga pembelian unit)</t>
  </si>
  <si>
    <t>parameter fuzzy</t>
  </si>
  <si>
    <t>nilai parameter fuzzy</t>
  </si>
  <si>
    <t>fuzzy EOQ (Q*)</t>
  </si>
  <si>
    <t>(K1,K2,K3,K4)</t>
  </si>
  <si>
    <t>(6400000, 6500000, 6600000, 6700000)</t>
  </si>
  <si>
    <t>c1</t>
  </si>
  <si>
    <t>(P1,P2,P3,P4)</t>
  </si>
  <si>
    <t>(10000, 11000, 12000, 13000)</t>
  </si>
  <si>
    <t>c2</t>
  </si>
  <si>
    <t>(c1,c2,c3,c4)</t>
  </si>
  <si>
    <t>(9400, 9500, 9600, 9700)</t>
  </si>
  <si>
    <t>c3</t>
  </si>
  <si>
    <t>(a1,a2,a3,a4)</t>
  </si>
  <si>
    <t xml:space="preserve">(409318955.33, 419318955.33, 429318955.33, 439318955.33) </t>
  </si>
  <si>
    <t>c4</t>
  </si>
  <si>
    <t>b1,b2,b3,b4)</t>
  </si>
  <si>
    <t>(0.54, 0.55, 0.56, 0.57)</t>
  </si>
  <si>
    <t>K(biaya pemesenan)</t>
  </si>
  <si>
    <t>(g1,g2,g3,g4)</t>
  </si>
  <si>
    <t>(1265.13, 1365.13, 1465.13, 1565.13)</t>
  </si>
  <si>
    <t>jenis biaya per-tahun</t>
  </si>
  <si>
    <t>jumlah (Rp)</t>
  </si>
  <si>
    <t>a(koef tingkat permintaan konstan)</t>
  </si>
  <si>
    <t>biaya pengangkutan</t>
  </si>
  <si>
    <t>Q1</t>
  </si>
  <si>
    <t>biaya administrasi</t>
  </si>
  <si>
    <t>a1</t>
  </si>
  <si>
    <t>Q2</t>
  </si>
  <si>
    <t>biaya komunikasi</t>
  </si>
  <si>
    <t>a2</t>
  </si>
  <si>
    <t>Q3</t>
  </si>
  <si>
    <t>a3</t>
  </si>
  <si>
    <t>Q4</t>
  </si>
  <si>
    <t>a4</t>
  </si>
  <si>
    <t>K1</t>
  </si>
  <si>
    <t>TOTAL COST</t>
  </si>
  <si>
    <t>K2</t>
  </si>
  <si>
    <t>b(koefisien tingkat permintaan)</t>
  </si>
  <si>
    <t>K3</t>
  </si>
  <si>
    <t>K4</t>
  </si>
  <si>
    <t>b1</t>
  </si>
  <si>
    <t>b2</t>
  </si>
  <si>
    <t>P(harga penjualan)</t>
  </si>
  <si>
    <t>b3</t>
  </si>
  <si>
    <t>b4</t>
  </si>
  <si>
    <t>P1</t>
  </si>
  <si>
    <t>P2</t>
  </si>
  <si>
    <t>P3</t>
  </si>
  <si>
    <t>P4</t>
  </si>
  <si>
    <t>jenis biaya per tahun</t>
  </si>
  <si>
    <t>biaya (Rp)</t>
  </si>
  <si>
    <t>biaya penerangan gedung</t>
  </si>
  <si>
    <t>upah tenaga keamanan</t>
  </si>
  <si>
    <t>g(koefisien biaya penyimpanan konstan)</t>
  </si>
  <si>
    <t>g1</t>
  </si>
  <si>
    <t>g2</t>
  </si>
  <si>
    <t>g3</t>
  </si>
  <si>
    <t>g4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</si>
</sst>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XDR&quot;* #,##0.00_-;\-&quot;XDR&quot;* #,##0.00_-;_-&quot;XDR&quot;* &quot;-&quot;??_-;_-@_-"/>
    <numFmt numFmtId="164" formatCode="_-[$Rp-421]* #,##0.00_-;\-[$Rp-421]* #,##0.00_-;_-[$Rp-421]* &quot;-&quot;??_-;_-@_-"/>
    <numFmt numFmtId="165" formatCode="[$Rp-421]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2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horizontal="center"/>
    </xf>
    <xf numFmtId="2" fontId="0" fillId="0" borderId="0" xfId="0" applyNumberFormat="1"/>
    <xf numFmtId="1" fontId="0" fillId="0" borderId="1" xfId="0" applyNumberFormat="1" applyBorder="1" applyAlignment="1">
      <alignment horizontal="right"/>
    </xf>
    <xf numFmtId="0" fontId="2" fillId="3" borderId="1" xfId="0" applyFont="1" applyFill="1" applyBorder="1"/>
    <xf numFmtId="2" fontId="2" fillId="3" borderId="1" xfId="0" applyNumberFormat="1" applyFont="1" applyFill="1" applyBorder="1"/>
    <xf numFmtId="2" fontId="2" fillId="4" borderId="1" xfId="0" applyNumberFormat="1" applyFont="1" applyFill="1" applyBorder="1"/>
    <xf numFmtId="2" fontId="3" fillId="5" borderId="0" xfId="0" applyNumberFormat="1" applyFont="1" applyFill="1"/>
    <xf numFmtId="0" fontId="0" fillId="5" borderId="0" xfId="0" applyFill="1"/>
    <xf numFmtId="2" fontId="2" fillId="5" borderId="0" xfId="0" applyNumberFormat="1" applyFont="1" applyFill="1"/>
    <xf numFmtId="2" fontId="2" fillId="0" borderId="0" xfId="0" applyNumberFormat="1" applyFont="1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right"/>
    </xf>
    <xf numFmtId="164" fontId="2" fillId="5" borderId="0" xfId="1" applyNumberFormat="1" applyFont="1" applyFill="1"/>
    <xf numFmtId="2" fontId="2" fillId="0" borderId="2" xfId="0" applyNumberFormat="1" applyFont="1" applyBorder="1" applyAlignment="1">
      <alignment horizontal="center" vertical="center"/>
    </xf>
    <xf numFmtId="164" fontId="2" fillId="0" borderId="1" xfId="1" applyNumberFormat="1" applyFont="1" applyBorder="1"/>
    <xf numFmtId="2" fontId="2" fillId="0" borderId="3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165" fontId="2" fillId="0" borderId="1" xfId="0" applyNumberFormat="1" applyFont="1" applyBorder="1"/>
    <xf numFmtId="0" fontId="2" fillId="0" borderId="0" xfId="0" applyFont="1" applyAlignment="1">
      <alignment horizontal="center"/>
    </xf>
    <xf numFmtId="0" fontId="3" fillId="0" borderId="1" xfId="0" applyFont="1" applyBorder="1"/>
    <xf numFmtId="165" fontId="2" fillId="5" borderId="1" xfId="0" applyNumberFormat="1" applyFont="1" applyFill="1" applyBorder="1"/>
    <xf numFmtId="0" fontId="3" fillId="0" borderId="0" xfId="0" applyFont="1" applyAlignment="1">
      <alignment horizontal="center"/>
    </xf>
    <xf numFmtId="165" fontId="0" fillId="5" borderId="0" xfId="0" applyNumberFormat="1" applyFill="1"/>
    <xf numFmtId="165" fontId="2" fillId="5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'[1]satuan ton'!$E$3</c:f>
              <c:strCache>
                <c:ptCount val="1"/>
                <c:pt idx="0">
                  <c:v>Permintaan Asli (ton)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'[1]satuan ton'!$E$4:$E$15</c:f>
              <c:numCache>
                <c:formatCode>0.00</c:formatCode>
                <c:ptCount val="12"/>
                <c:pt idx="0">
                  <c:v>1877.819</c:v>
                </c:pt>
                <c:pt idx="1">
                  <c:v>1512.299</c:v>
                </c:pt>
                <c:pt idx="2">
                  <c:v>1177.7329999999999</c:v>
                </c:pt>
                <c:pt idx="3">
                  <c:v>1405.4349999999999</c:v>
                </c:pt>
                <c:pt idx="4">
                  <c:v>2419.069</c:v>
                </c:pt>
                <c:pt idx="5">
                  <c:v>362.4</c:v>
                </c:pt>
                <c:pt idx="6">
                  <c:v>1966.1690000000001</c:v>
                </c:pt>
                <c:pt idx="7">
                  <c:v>1848.0840000000001</c:v>
                </c:pt>
                <c:pt idx="8">
                  <c:v>1449.57</c:v>
                </c:pt>
                <c:pt idx="9">
                  <c:v>923.04899999999998</c:v>
                </c:pt>
                <c:pt idx="10">
                  <c:v>2119.598</c:v>
                </c:pt>
                <c:pt idx="11">
                  <c:v>3138.6785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78-42B5-92FB-0BD585A425CD}"/>
            </c:ext>
          </c:extLst>
        </c:ser>
        <c:ser>
          <c:idx val="1"/>
          <c:order val="1"/>
          <c:tx>
            <c:strRef>
              <c:f>'[1]satuan ton'!$F$3</c:f>
              <c:strCache>
                <c:ptCount val="1"/>
                <c:pt idx="0">
                  <c:v>Permintaan Fraktal (ton)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'[1]satuan ton'!$F$4:$F$15</c:f>
              <c:numCache>
                <c:formatCode>0.00</c:formatCode>
                <c:ptCount val="12"/>
                <c:pt idx="0">
                  <c:v>1855.6089999999999</c:v>
                </c:pt>
                <c:pt idx="1">
                  <c:v>1673.1210000000001</c:v>
                </c:pt>
                <c:pt idx="2">
                  <c:v>1177.7329999999999</c:v>
                </c:pt>
                <c:pt idx="3">
                  <c:v>1072.123</c:v>
                </c:pt>
                <c:pt idx="4">
                  <c:v>2419.069</c:v>
                </c:pt>
                <c:pt idx="5">
                  <c:v>362.4</c:v>
                </c:pt>
                <c:pt idx="6">
                  <c:v>1823.1030000000001</c:v>
                </c:pt>
                <c:pt idx="7">
                  <c:v>1847.2840000000001</c:v>
                </c:pt>
                <c:pt idx="8">
                  <c:v>1712.8019999999999</c:v>
                </c:pt>
                <c:pt idx="9">
                  <c:v>987.61170000000004</c:v>
                </c:pt>
                <c:pt idx="10">
                  <c:v>1888.961</c:v>
                </c:pt>
                <c:pt idx="11">
                  <c:v>3138.6785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78-42B5-92FB-0BD585A42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833103"/>
        <c:axId val="656832687"/>
      </c:lineChart>
      <c:catAx>
        <c:axId val="656833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656832687"/>
        <c:crosses val="autoZero"/>
        <c:auto val="1"/>
        <c:lblAlgn val="ctr"/>
        <c:lblOffset val="100"/>
        <c:noMultiLvlLbl val="0"/>
      </c:catAx>
      <c:valAx>
        <c:axId val="65683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65683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942975</xdr:colOff>
      <xdr:row>1</xdr:row>
      <xdr:rowOff>0</xdr:rowOff>
    </xdr:from>
    <xdr:to>
      <xdr:col>10</xdr:col>
      <xdr:colOff>257175</xdr:colOff>
      <xdr:row>15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2978E-C02A-4C0C-A7A5-022945D68F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n%20aff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gsi lama"/>
      <sheetName val="fungsi FIX"/>
      <sheetName val="kak ahan"/>
      <sheetName val="x^1.1-x-10000"/>
      <sheetName val="satuan ton"/>
      <sheetName val="satuan kg"/>
    </sheetNames>
    <sheetDataSet>
      <sheetData sheetId="0"/>
      <sheetData sheetId="1"/>
      <sheetData sheetId="2"/>
      <sheetData sheetId="3"/>
      <sheetData sheetId="4">
        <row r="3">
          <cell r="E3" t="str">
            <v>Permintaan Asli (ton)</v>
          </cell>
          <cell r="F3" t="str">
            <v>Permintaan Fraktal (ton)</v>
          </cell>
        </row>
        <row r="4">
          <cell r="E4">
            <v>1877.819</v>
          </cell>
          <cell r="F4">
            <v>1855.6089999999999</v>
          </cell>
        </row>
        <row r="5">
          <cell r="E5">
            <v>1512.299</v>
          </cell>
          <cell r="F5">
            <v>1673.1210000000001</v>
          </cell>
        </row>
        <row r="6">
          <cell r="E6">
            <v>1177.7329999999999</v>
          </cell>
          <cell r="F6">
            <v>1177.7329999999999</v>
          </cell>
        </row>
        <row r="7">
          <cell r="E7">
            <v>1405.4349999999999</v>
          </cell>
          <cell r="F7">
            <v>1072.123</v>
          </cell>
        </row>
        <row r="8">
          <cell r="E8">
            <v>2419.069</v>
          </cell>
          <cell r="F8">
            <v>2419.069</v>
          </cell>
        </row>
        <row r="9">
          <cell r="E9">
            <v>362.4</v>
          </cell>
          <cell r="F9">
            <v>362.4</v>
          </cell>
        </row>
        <row r="10">
          <cell r="E10">
            <v>1966.1690000000001</v>
          </cell>
          <cell r="F10">
            <v>1823.1030000000001</v>
          </cell>
        </row>
        <row r="11">
          <cell r="E11">
            <v>1848.0840000000001</v>
          </cell>
          <cell r="F11">
            <v>1847.2840000000001</v>
          </cell>
        </row>
        <row r="12">
          <cell r="E12">
            <v>1449.57</v>
          </cell>
          <cell r="F12">
            <v>1712.8019999999999</v>
          </cell>
        </row>
        <row r="13">
          <cell r="E13">
            <v>923.04899999999998</v>
          </cell>
          <cell r="F13">
            <v>987.61170000000004</v>
          </cell>
        </row>
        <row r="14">
          <cell r="E14">
            <v>2119.598</v>
          </cell>
          <cell r="F14">
            <v>1888.961</v>
          </cell>
        </row>
        <row r="15">
          <cell r="E15">
            <v>3138.6785</v>
          </cell>
          <cell r="F15">
            <v>3138.6785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A43F2-76BE-4072-8090-832CD9BAC26A}">
  <dimension ref="B2:K55"/>
  <sheetViews>
    <sheetView tabSelected="1" topLeftCell="D10" workbookViewId="0">
      <selection activeCell="D46" sqref="D46"/>
    </sheetView>
  </sheetViews>
  <sheetFormatPr defaultRowHeight="15" x14ac:dyDescent="0.25"/>
  <cols>
    <col min="2" max="2" width="19.140625" bestFit="1" customWidth="1"/>
    <col min="3" max="3" width="16.85546875" bestFit="1" customWidth="1"/>
    <col min="4" max="4" width="15.28515625" bestFit="1" customWidth="1"/>
    <col min="5" max="5" width="31.5703125" bestFit="1" customWidth="1"/>
    <col min="6" max="6" width="22.42578125" bestFit="1" customWidth="1"/>
    <col min="8" max="8" width="21.5703125" bestFit="1" customWidth="1"/>
    <col min="9" max="9" width="60.7109375" bestFit="1" customWidth="1"/>
    <col min="10" max="10" width="15.5703125" bestFit="1" customWidth="1"/>
    <col min="11" max="11" width="8.5703125" bestFit="1" customWidth="1"/>
  </cols>
  <sheetData>
    <row r="2" spans="2:9" x14ac:dyDescent="0.25">
      <c r="B2" t="s">
        <v>0</v>
      </c>
    </row>
    <row r="3" spans="2:9" ht="15.75" x14ac:dyDescent="0.25">
      <c r="B3" s="1" t="s">
        <v>1</v>
      </c>
      <c r="C3" s="2" t="s">
        <v>2</v>
      </c>
      <c r="D3" s="2" t="s">
        <v>3</v>
      </c>
      <c r="E3" s="3" t="s">
        <v>4</v>
      </c>
      <c r="F3" s="2" t="s">
        <v>5</v>
      </c>
      <c r="I3" s="4" t="s">
        <v>6</v>
      </c>
    </row>
    <row r="4" spans="2:9" ht="15.75" x14ac:dyDescent="0.25">
      <c r="B4" s="1" t="s">
        <v>7</v>
      </c>
      <c r="C4" s="2">
        <v>10500</v>
      </c>
      <c r="D4" s="1">
        <v>1706.9424200000001</v>
      </c>
      <c r="E4" s="1">
        <v>1877.819</v>
      </c>
      <c r="F4" s="1">
        <v>1855.6089999999999</v>
      </c>
      <c r="H4" s="5">
        <f>F18-F17</f>
        <v>978.13317506512726</v>
      </c>
      <c r="I4" s="6">
        <f>F9</f>
        <v>362.4</v>
      </c>
    </row>
    <row r="5" spans="2:9" ht="15.75" x14ac:dyDescent="0.25">
      <c r="B5" s="1" t="s">
        <v>8</v>
      </c>
      <c r="C5" s="2">
        <v>10150</v>
      </c>
      <c r="D5" s="1">
        <v>1842.69742</v>
      </c>
      <c r="E5" s="1">
        <v>1512.299</v>
      </c>
      <c r="F5" s="1">
        <v>1673.1210000000001</v>
      </c>
      <c r="H5" s="5">
        <f>F18+F17</f>
        <v>2348.2826916015392</v>
      </c>
      <c r="I5" s="6">
        <f>F18-F17</f>
        <v>978.13317506512726</v>
      </c>
    </row>
    <row r="6" spans="2:9" ht="15.75" x14ac:dyDescent="0.25">
      <c r="B6" s="1" t="s">
        <v>9</v>
      </c>
      <c r="C6" s="2">
        <v>10800</v>
      </c>
      <c r="D6" s="1">
        <v>1427.92642</v>
      </c>
      <c r="E6" s="1">
        <v>1177.7329999999999</v>
      </c>
      <c r="F6" s="1">
        <v>1177.7329999999999</v>
      </c>
      <c r="H6" s="5">
        <f>F15</f>
        <v>3138.6785</v>
      </c>
      <c r="I6" s="6">
        <f>F18+F17</f>
        <v>2348.2826916015392</v>
      </c>
    </row>
    <row r="7" spans="2:9" ht="15.75" x14ac:dyDescent="0.25">
      <c r="B7" s="1" t="s">
        <v>10</v>
      </c>
      <c r="C7" s="2">
        <v>11550</v>
      </c>
      <c r="D7" s="1">
        <v>1435.192</v>
      </c>
      <c r="E7" s="1">
        <v>1405.4349999999999</v>
      </c>
      <c r="F7" s="1">
        <v>1072.123</v>
      </c>
      <c r="H7" s="5">
        <f>F9</f>
        <v>362.4</v>
      </c>
      <c r="I7" s="6">
        <f>F15</f>
        <v>3138.6785</v>
      </c>
    </row>
    <row r="8" spans="2:9" ht="15.75" x14ac:dyDescent="0.25">
      <c r="B8" s="1" t="s">
        <v>11</v>
      </c>
      <c r="C8" s="7">
        <v>11400</v>
      </c>
      <c r="D8" s="1">
        <v>2447.0184199999999</v>
      </c>
      <c r="E8" s="8">
        <v>2419.069</v>
      </c>
      <c r="F8" s="8">
        <v>2419.069</v>
      </c>
    </row>
    <row r="9" spans="2:9" ht="15.75" x14ac:dyDescent="0.25">
      <c r="B9" s="1" t="s">
        <v>12</v>
      </c>
      <c r="C9" s="7">
        <v>12000</v>
      </c>
      <c r="D9" s="1">
        <v>710.42241999999999</v>
      </c>
      <c r="E9" s="8">
        <v>362.4</v>
      </c>
      <c r="F9" s="9">
        <v>362.4</v>
      </c>
    </row>
    <row r="10" spans="2:9" ht="15.75" x14ac:dyDescent="0.25">
      <c r="B10" s="1" t="s">
        <v>13</v>
      </c>
      <c r="C10" s="2">
        <v>10250</v>
      </c>
      <c r="D10" s="1">
        <v>2017.65542</v>
      </c>
      <c r="E10" s="1">
        <v>1966.1690000000001</v>
      </c>
      <c r="F10" s="1">
        <v>1823.1030000000001</v>
      </c>
    </row>
    <row r="11" spans="2:9" ht="15.75" x14ac:dyDescent="0.25">
      <c r="B11" s="1" t="s">
        <v>14</v>
      </c>
      <c r="C11" s="2">
        <v>10500</v>
      </c>
      <c r="D11" s="1">
        <v>1979.94442</v>
      </c>
      <c r="E11" s="1">
        <v>1848.0840000000001</v>
      </c>
      <c r="F11" s="1">
        <v>1847.2840000000001</v>
      </c>
    </row>
    <row r="12" spans="2:9" ht="15.75" x14ac:dyDescent="0.25">
      <c r="B12" s="1" t="s">
        <v>15</v>
      </c>
      <c r="C12" s="2">
        <v>10400</v>
      </c>
      <c r="D12" s="1">
        <v>1838.54242</v>
      </c>
      <c r="E12" s="1">
        <v>1449.57</v>
      </c>
      <c r="F12" s="1">
        <v>1712.8019999999999</v>
      </c>
    </row>
    <row r="13" spans="2:9" ht="15.75" x14ac:dyDescent="0.25">
      <c r="B13" s="1" t="s">
        <v>16</v>
      </c>
      <c r="C13" s="2">
        <v>11800</v>
      </c>
      <c r="D13" s="1">
        <v>1132.6344200000001</v>
      </c>
      <c r="E13" s="1">
        <v>923.04899999999998</v>
      </c>
      <c r="F13" s="1">
        <v>987.61170000000004</v>
      </c>
    </row>
    <row r="14" spans="2:9" ht="15.75" x14ac:dyDescent="0.25">
      <c r="B14" s="1" t="s">
        <v>17</v>
      </c>
      <c r="C14" s="2">
        <v>10350</v>
      </c>
      <c r="D14" s="1">
        <v>1779.1534200000001</v>
      </c>
      <c r="E14" s="1">
        <v>2119.598</v>
      </c>
      <c r="F14" s="1">
        <v>1888.961</v>
      </c>
    </row>
    <row r="15" spans="2:9" ht="15.75" x14ac:dyDescent="0.25">
      <c r="B15" s="1" t="s">
        <v>18</v>
      </c>
      <c r="C15" s="7">
        <v>10000</v>
      </c>
      <c r="D15" s="1">
        <v>2691.41842</v>
      </c>
      <c r="E15" s="8">
        <v>3138.6785</v>
      </c>
      <c r="F15" s="9">
        <v>3138.6785</v>
      </c>
    </row>
    <row r="16" spans="2:9" ht="15.75" x14ac:dyDescent="0.25">
      <c r="B16" s="10" t="s">
        <v>19</v>
      </c>
      <c r="C16" s="11"/>
      <c r="D16" s="12">
        <f>SUM(D4:D15)</f>
        <v>21009.547619999998</v>
      </c>
      <c r="E16" s="12">
        <f>SUM(E4:E15)</f>
        <v>20199.9035</v>
      </c>
      <c r="F16" s="12">
        <f>SUM(F4:F15)</f>
        <v>19958.495199999998</v>
      </c>
    </row>
    <row r="17" spans="2:11" ht="15.75" x14ac:dyDescent="0.25">
      <c r="B17" s="13" t="s">
        <v>20</v>
      </c>
      <c r="D17" s="5"/>
      <c r="E17" s="5"/>
      <c r="F17" s="13">
        <f>_xlfn.STDEV.P(F4:F15)</f>
        <v>685.07475826820587</v>
      </c>
    </row>
    <row r="18" spans="2:11" ht="15.75" x14ac:dyDescent="0.25">
      <c r="B18" s="13" t="s">
        <v>21</v>
      </c>
      <c r="D18" s="5"/>
      <c r="E18" s="5"/>
      <c r="F18" s="13">
        <f>AVERAGE(F4:F15)</f>
        <v>1663.2079333333331</v>
      </c>
    </row>
    <row r="20" spans="2:11" ht="15.75" x14ac:dyDescent="0.25">
      <c r="B20" s="14"/>
      <c r="C20" s="15" t="s">
        <v>6</v>
      </c>
      <c r="D20" s="14"/>
      <c r="E20" s="14" t="s">
        <v>22</v>
      </c>
      <c r="F20" s="14"/>
      <c r="H20" s="16" t="s">
        <v>23</v>
      </c>
      <c r="I20" s="16" t="s">
        <v>24</v>
      </c>
      <c r="J20" s="16" t="s">
        <v>25</v>
      </c>
    </row>
    <row r="21" spans="2:11" ht="15.75" x14ac:dyDescent="0.25">
      <c r="B21" s="13">
        <f>F18-F17</f>
        <v>978.13317506512726</v>
      </c>
      <c r="C21" s="17">
        <f>F9</f>
        <v>362.4</v>
      </c>
      <c r="D21" s="14"/>
      <c r="E21" s="18">
        <v>9500</v>
      </c>
      <c r="F21" s="14"/>
      <c r="H21" s="16" t="s">
        <v>26</v>
      </c>
      <c r="I21" s="16" t="s">
        <v>27</v>
      </c>
      <c r="J21" s="19">
        <f>SQRT((((2*C36)*(F32-(F39*C43)))+((2*C35)*(F31-(F38*C42)))+((2*C34)*(F30-(F37*C41)))+((2*C33)*(F29-(F36*C40))))/((C52*F22)+(C53*F23)+(C54*F24)+(C55*F25)))</f>
        <v>20275.666705972631</v>
      </c>
      <c r="K21" s="5">
        <f>AVERAGE(D16:J21)</f>
        <v>13327.413673939167</v>
      </c>
    </row>
    <row r="22" spans="2:11" ht="15.75" x14ac:dyDescent="0.25">
      <c r="B22" s="13">
        <f>F18+F17</f>
        <v>2348.2826916015392</v>
      </c>
      <c r="C22" s="17">
        <f>F18-F17</f>
        <v>978.13317506512726</v>
      </c>
      <c r="D22" s="14"/>
      <c r="E22" s="2" t="s">
        <v>28</v>
      </c>
      <c r="F22" s="20">
        <v>9400</v>
      </c>
      <c r="H22" s="16" t="s">
        <v>29</v>
      </c>
      <c r="I22" s="16" t="s">
        <v>30</v>
      </c>
      <c r="J22" s="21"/>
    </row>
    <row r="23" spans="2:11" ht="15.75" x14ac:dyDescent="0.25">
      <c r="B23" s="13">
        <f>F15</f>
        <v>3138.6785</v>
      </c>
      <c r="C23" s="17">
        <f>F18+F17</f>
        <v>2348.2826916015392</v>
      </c>
      <c r="D23" s="14"/>
      <c r="E23" s="2" t="s">
        <v>31</v>
      </c>
      <c r="F23" s="20">
        <v>9500</v>
      </c>
      <c r="H23" s="16" t="s">
        <v>32</v>
      </c>
      <c r="I23" s="16" t="s">
        <v>33</v>
      </c>
      <c r="J23" s="21"/>
    </row>
    <row r="24" spans="2:11" ht="15.75" x14ac:dyDescent="0.25">
      <c r="B24" s="13">
        <f>F9</f>
        <v>362.4</v>
      </c>
      <c r="C24" s="17">
        <f>F15</f>
        <v>3138.6785</v>
      </c>
      <c r="D24" s="14"/>
      <c r="E24" s="2" t="s">
        <v>34</v>
      </c>
      <c r="F24" s="20">
        <v>9600</v>
      </c>
      <c r="H24" s="16" t="s">
        <v>35</v>
      </c>
      <c r="I24" s="22" t="s">
        <v>36</v>
      </c>
      <c r="J24" s="21"/>
    </row>
    <row r="25" spans="2:11" ht="15.75" x14ac:dyDescent="0.25">
      <c r="B25" s="14"/>
      <c r="C25" s="14"/>
      <c r="D25" s="14"/>
      <c r="E25" s="2" t="s">
        <v>37</v>
      </c>
      <c r="F25" s="20">
        <v>9700</v>
      </c>
      <c r="H25" s="16" t="s">
        <v>38</v>
      </c>
      <c r="I25" s="16" t="s">
        <v>39</v>
      </c>
      <c r="J25" s="21"/>
    </row>
    <row r="26" spans="2:11" ht="15.75" x14ac:dyDescent="0.25">
      <c r="B26" s="14" t="s">
        <v>40</v>
      </c>
      <c r="C26" s="14"/>
      <c r="D26" s="14"/>
      <c r="E26" s="14"/>
      <c r="F26" s="14"/>
      <c r="H26" s="16" t="s">
        <v>41</v>
      </c>
      <c r="I26" s="16" t="s">
        <v>42</v>
      </c>
      <c r="J26" s="23"/>
    </row>
    <row r="27" spans="2:11" ht="15.75" x14ac:dyDescent="0.25">
      <c r="B27" s="2" t="s">
        <v>43</v>
      </c>
      <c r="C27" s="2" t="s">
        <v>44</v>
      </c>
      <c r="D27" s="14"/>
      <c r="E27" s="14" t="s">
        <v>45</v>
      </c>
      <c r="F27" s="14"/>
    </row>
    <row r="28" spans="2:11" ht="15.75" x14ac:dyDescent="0.25">
      <c r="B28" s="2" t="s">
        <v>46</v>
      </c>
      <c r="C28" s="24">
        <v>5000000</v>
      </c>
      <c r="D28" s="14"/>
      <c r="E28" s="12">
        <f>F16*D16</f>
        <v>419318955.3279413</v>
      </c>
      <c r="F28" s="14"/>
      <c r="H28" s="25" t="s">
        <v>47</v>
      </c>
      <c r="I28" s="5">
        <v>19275.666705972599</v>
      </c>
    </row>
    <row r="29" spans="2:11" ht="15.75" x14ac:dyDescent="0.25">
      <c r="B29" s="2" t="s">
        <v>48</v>
      </c>
      <c r="C29" s="24">
        <v>1000000</v>
      </c>
      <c r="D29" s="14"/>
      <c r="E29" s="2" t="s">
        <v>49</v>
      </c>
      <c r="F29" s="1">
        <v>409318955.327941</v>
      </c>
      <c r="H29" s="25" t="s">
        <v>50</v>
      </c>
      <c r="I29" s="5">
        <v>20275.666705972631</v>
      </c>
    </row>
    <row r="30" spans="2:11" ht="15.75" x14ac:dyDescent="0.25">
      <c r="B30" s="2" t="s">
        <v>51</v>
      </c>
      <c r="C30" s="24">
        <v>500000</v>
      </c>
      <c r="D30" s="14"/>
      <c r="E30" s="2" t="s">
        <v>52</v>
      </c>
      <c r="F30" s="1">
        <v>419318955.3279413</v>
      </c>
      <c r="H30" s="25" t="s">
        <v>53</v>
      </c>
      <c r="I30" s="5">
        <v>21275.666705972599</v>
      </c>
    </row>
    <row r="31" spans="2:11" ht="15.75" x14ac:dyDescent="0.25">
      <c r="B31" s="26" t="s">
        <v>19</v>
      </c>
      <c r="C31" s="27">
        <f>SUM(C28:C30)</f>
        <v>6500000</v>
      </c>
      <c r="D31" s="14"/>
      <c r="E31" s="2" t="s">
        <v>54</v>
      </c>
      <c r="F31" s="1">
        <v>429318955.327941</v>
      </c>
      <c r="H31" s="25" t="s">
        <v>55</v>
      </c>
      <c r="I31" s="5">
        <v>22275.666705972599</v>
      </c>
    </row>
    <row r="32" spans="2:11" ht="15.75" x14ac:dyDescent="0.25">
      <c r="B32" s="14"/>
      <c r="C32" s="14"/>
      <c r="D32" s="14"/>
      <c r="E32" s="2" t="s">
        <v>56</v>
      </c>
      <c r="F32" s="1">
        <v>439318955.327941</v>
      </c>
      <c r="I32" s="5"/>
    </row>
    <row r="33" spans="2:9" ht="15.75" x14ac:dyDescent="0.25">
      <c r="B33" s="2" t="s">
        <v>57</v>
      </c>
      <c r="C33" s="24">
        <v>6400000</v>
      </c>
      <c r="D33" s="14"/>
      <c r="E33" s="14"/>
      <c r="F33" s="14"/>
      <c r="H33" s="28" t="s">
        <v>58</v>
      </c>
      <c r="I33" s="5"/>
    </row>
    <row r="34" spans="2:9" ht="15.75" x14ac:dyDescent="0.25">
      <c r="B34" s="2" t="s">
        <v>59</v>
      </c>
      <c r="C34" s="24">
        <v>6500000</v>
      </c>
      <c r="D34" s="14"/>
      <c r="E34" s="14" t="s">
        <v>60</v>
      </c>
      <c r="F34" s="14"/>
      <c r="H34" s="29">
        <f>1/6*((((C33*(F29-(F36*C40)))/I31)+(F22*(F29-(F36*C40)))+((C52*F22*I28)/2))+(2*(((C34*(F30-(F37*C41)))/I30)+(F23*(F30-(F37*C41)))+((C53*F23*I29)/2)))+(2*(((C35*(F31-(F38*C42)))/I29)+(F24*(F31-(F38*C42)))+((C54*F24*I30)/2)))+(((C36*(F32-(F39*C43)))/I28)+(F25*(F32-(F39*C43)))+((C55*F25*I31)/2)))</f>
        <v>4328419872446.6396</v>
      </c>
      <c r="I34" s="5"/>
    </row>
    <row r="35" spans="2:9" ht="15.75" x14ac:dyDescent="0.25">
      <c r="B35" s="2" t="s">
        <v>61</v>
      </c>
      <c r="C35" s="24">
        <v>6600000</v>
      </c>
      <c r="D35" s="14"/>
      <c r="E35" s="12">
        <f>11000/F16</f>
        <v>0.55114375556730355</v>
      </c>
      <c r="F35" s="14"/>
    </row>
    <row r="36" spans="2:9" ht="15.75" x14ac:dyDescent="0.25">
      <c r="B36" s="2" t="s">
        <v>62</v>
      </c>
      <c r="C36" s="24">
        <v>6700000</v>
      </c>
      <c r="D36" s="14"/>
      <c r="E36" s="2" t="s">
        <v>63</v>
      </c>
      <c r="F36" s="1">
        <v>0.54114375556730399</v>
      </c>
    </row>
    <row r="37" spans="2:9" ht="15.75" x14ac:dyDescent="0.25">
      <c r="B37" s="14"/>
      <c r="C37" s="14"/>
      <c r="D37" s="14"/>
      <c r="E37" s="2" t="s">
        <v>64</v>
      </c>
      <c r="F37" s="1">
        <v>0.55114375556730355</v>
      </c>
    </row>
    <row r="38" spans="2:9" ht="15.75" x14ac:dyDescent="0.25">
      <c r="B38" s="14" t="s">
        <v>65</v>
      </c>
      <c r="C38" s="14"/>
      <c r="D38" s="14"/>
      <c r="E38" s="2" t="s">
        <v>66</v>
      </c>
      <c r="F38" s="1">
        <v>0.561143755567304</v>
      </c>
    </row>
    <row r="39" spans="2:9" ht="15.75" x14ac:dyDescent="0.25">
      <c r="B39" s="30">
        <v>11000</v>
      </c>
      <c r="C39" s="14"/>
      <c r="D39" s="14"/>
      <c r="E39" s="2" t="s">
        <v>67</v>
      </c>
      <c r="F39" s="1">
        <v>0.57114375556730401</v>
      </c>
    </row>
    <row r="40" spans="2:9" ht="15.75" x14ac:dyDescent="0.25">
      <c r="B40" s="2" t="s">
        <v>68</v>
      </c>
      <c r="C40" s="24">
        <v>10000</v>
      </c>
      <c r="D40" s="14"/>
      <c r="E40" s="14"/>
      <c r="F40" s="14"/>
    </row>
    <row r="41" spans="2:9" ht="15.75" x14ac:dyDescent="0.25">
      <c r="B41" s="2" t="s">
        <v>69</v>
      </c>
      <c r="C41" s="24">
        <v>11000</v>
      </c>
      <c r="D41" s="14"/>
      <c r="E41" s="14"/>
      <c r="F41" s="14"/>
    </row>
    <row r="42" spans="2:9" ht="15.75" x14ac:dyDescent="0.25">
      <c r="B42" s="2" t="s">
        <v>70</v>
      </c>
      <c r="C42" s="24">
        <v>12000</v>
      </c>
      <c r="D42" s="14"/>
      <c r="E42" s="14"/>
      <c r="F42" s="14"/>
    </row>
    <row r="43" spans="2:9" ht="15.75" x14ac:dyDescent="0.25">
      <c r="B43" s="2" t="s">
        <v>71</v>
      </c>
      <c r="C43" s="24">
        <v>13000</v>
      </c>
      <c r="D43" s="14"/>
      <c r="E43" s="14"/>
      <c r="F43" s="14"/>
    </row>
    <row r="44" spans="2:9" ht="15.75" x14ac:dyDescent="0.25">
      <c r="B44" s="14"/>
      <c r="C44" s="14"/>
    </row>
    <row r="45" spans="2:9" ht="15.75" x14ac:dyDescent="0.25">
      <c r="B45" s="2" t="s">
        <v>72</v>
      </c>
      <c r="C45" s="2" t="s">
        <v>73</v>
      </c>
    </row>
    <row r="46" spans="2:9" ht="15.75" x14ac:dyDescent="0.25">
      <c r="B46" s="2" t="s">
        <v>74</v>
      </c>
      <c r="C46" s="24">
        <v>4680828</v>
      </c>
    </row>
    <row r="47" spans="2:9" ht="15.75" x14ac:dyDescent="0.25">
      <c r="B47" s="2" t="s">
        <v>75</v>
      </c>
      <c r="C47" s="24">
        <v>24000000</v>
      </c>
    </row>
    <row r="48" spans="2:9" ht="15.75" x14ac:dyDescent="0.25">
      <c r="B48" s="26" t="s">
        <v>19</v>
      </c>
      <c r="C48" s="24">
        <f>SUM(C46:C47)</f>
        <v>28680828</v>
      </c>
    </row>
    <row r="49" spans="2:3" ht="15.75" x14ac:dyDescent="0.25">
      <c r="B49" s="14"/>
      <c r="C49" s="14"/>
    </row>
    <row r="50" spans="2:3" ht="15.75" x14ac:dyDescent="0.25">
      <c r="B50" s="14" t="s">
        <v>76</v>
      </c>
      <c r="C50" s="14"/>
    </row>
    <row r="51" spans="2:3" ht="15.75" x14ac:dyDescent="0.25">
      <c r="B51" s="12">
        <f>C48/D16</f>
        <v>1365.1330584908617</v>
      </c>
      <c r="C51" s="14"/>
    </row>
    <row r="52" spans="2:3" ht="15.75" x14ac:dyDescent="0.25">
      <c r="B52" s="2" t="s">
        <v>77</v>
      </c>
      <c r="C52" s="1">
        <v>1265.1330584908601</v>
      </c>
    </row>
    <row r="53" spans="2:3" ht="15.75" x14ac:dyDescent="0.25">
      <c r="B53" s="2" t="s">
        <v>78</v>
      </c>
      <c r="C53" s="1">
        <v>1365.1330584908601</v>
      </c>
    </row>
    <row r="54" spans="2:3" ht="15.75" x14ac:dyDescent="0.25">
      <c r="B54" s="2" t="s">
        <v>79</v>
      </c>
      <c r="C54" s="1">
        <v>1465.1330584908601</v>
      </c>
    </row>
    <row r="55" spans="2:3" ht="15.75" x14ac:dyDescent="0.25">
      <c r="B55" s="2" t="s">
        <v>80</v>
      </c>
      <c r="C55" s="1">
        <v>1565.1330584908601</v>
      </c>
    </row>
  </sheetData>
  <mergeCells count="1">
    <mergeCell ref="J21:J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satuan ton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Farasya Najmi</dc:creator>
  <cp:lastModifiedBy>Farasya Najmi</cp:lastModifiedBy>
  <dcterms:created xsi:type="dcterms:W3CDTF">2023-09-09T05:10:25Z</dcterms:created>
  <dcterms:modified xsi:type="dcterms:W3CDTF">2023-09-09T05:13:24Z</dcterms:modified>
</cp:coreProperties>
</file>