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maz/Files/Teaching/Industrial Engineering/2022/"/>
    </mc:Choice>
  </mc:AlternateContent>
  <xr:revisionPtr revIDLastSave="0" documentId="8_{46CC74DD-14DB-A541-90F2-7B0C69EBB73D}" xr6:coauthVersionLast="47" xr6:coauthVersionMax="47" xr10:uidLastSave="{00000000-0000-0000-0000-000000000000}"/>
  <bookViews>
    <workbookView xWindow="0" yWindow="500" windowWidth="28800" windowHeight="17500" activeTab="5" xr2:uid="{49EAED0B-733C-8D44-BDE8-5B921E722C2C}"/>
  </bookViews>
  <sheets>
    <sheet name="S01 Production Morphology" sheetId="22" r:id="rId1"/>
    <sheet name="S02 Location Selection" sheetId="1" r:id="rId2"/>
    <sheet name="S03 Location Prioritization" sheetId="23" r:id="rId3"/>
    <sheet name="S04 Product Life Cyle" sheetId="24" r:id="rId4"/>
    <sheet name="S05 Req Weights" sheetId="25" r:id="rId5"/>
    <sheet name="S06 Requirements HoQ" sheetId="26" r:id="rId6"/>
  </sheets>
  <externalReferences>
    <externalReference r:id="rId7"/>
  </externalReferences>
  <definedNames>
    <definedName name="_xlnm._FilterDatabase" localSheetId="2" hidden="1">'S03 Location Prioritization'!$A$2:$F$22</definedName>
    <definedName name="BOM_Levels">'[1]BOM 2.5KW'!$AD$1:$AD$2</definedName>
    <definedName name="Make_Buy">'[1]BOM 2.5KW'!$AF$2:$AF$3</definedName>
    <definedName name="names" localSheetId="2">#REF!</definedName>
    <definedName name="names" localSheetId="3">#REF!</definedName>
    <definedName name="names" localSheetId="4">#REF!</definedName>
    <definedName name="names" localSheetId="5">#REF!</definedName>
    <definedName name="names">#REF!</definedName>
    <definedName name="Revision">'[1]BOM 2.5KW'!$AE$2:$AE$41</definedName>
    <definedName name="UOM">'[1]BOM 2.5KW'!$AC$2:$AC$15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26" l="1"/>
  <c r="D38" i="26"/>
  <c r="D39" i="26"/>
  <c r="D40" i="26"/>
  <c r="D41" i="26"/>
  <c r="D42" i="26"/>
  <c r="D37" i="26"/>
  <c r="F38" i="26"/>
  <c r="F39" i="26"/>
  <c r="F40" i="26"/>
  <c r="F41" i="26"/>
  <c r="F42" i="26"/>
  <c r="F43" i="26"/>
  <c r="F44" i="26"/>
  <c r="F45" i="26"/>
  <c r="F46" i="26"/>
  <c r="F47" i="26"/>
  <c r="F48" i="26"/>
  <c r="F49" i="26"/>
  <c r="F50" i="26"/>
  <c r="F51" i="26"/>
  <c r="F52" i="26"/>
  <c r="F37" i="26"/>
  <c r="K9" i="25"/>
  <c r="K4" i="25"/>
  <c r="K5" i="25"/>
  <c r="K6" i="25"/>
  <c r="K7" i="25"/>
  <c r="K8" i="25"/>
  <c r="K3" i="25"/>
  <c r="J9" i="25"/>
  <c r="J4" i="25" a="1"/>
  <c r="J4" i="25" s="1"/>
  <c r="J5" i="25" a="1"/>
  <c r="J5" i="25" s="1"/>
  <c r="J6" i="25" a="1"/>
  <c r="J6" i="25" s="1"/>
  <c r="J7" i="25" a="1"/>
  <c r="J7" i="25" s="1"/>
  <c r="J8" i="25" a="1"/>
  <c r="J8" i="25" s="1"/>
  <c r="J3" i="25" a="1"/>
  <c r="J3" i="25" s="1"/>
  <c r="I4" i="25"/>
  <c r="I5" i="25"/>
  <c r="I6" i="25"/>
  <c r="I7" i="25"/>
  <c r="I8" i="25"/>
  <c r="I3" i="25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AF28" i="24"/>
  <c r="AG28" i="24"/>
  <c r="AH28" i="24"/>
  <c r="AI28" i="24"/>
  <c r="AJ28" i="24"/>
  <c r="AK28" i="24"/>
  <c r="AL28" i="24"/>
  <c r="AM28" i="24"/>
  <c r="AN28" i="24"/>
  <c r="AO28" i="24"/>
  <c r="AP28" i="24"/>
  <c r="AQ28" i="24"/>
  <c r="AR28" i="24"/>
  <c r="AS28" i="24"/>
  <c r="AT28" i="24"/>
  <c r="AU28" i="24"/>
  <c r="AV28" i="24"/>
  <c r="AW28" i="24"/>
  <c r="AX28" i="24"/>
  <c r="AY28" i="24"/>
  <c r="AZ28" i="24"/>
  <c r="BA28" i="24"/>
  <c r="BB28" i="24"/>
  <c r="BC28" i="24"/>
  <c r="BD28" i="24"/>
  <c r="BE28" i="24"/>
  <c r="BF28" i="24"/>
  <c r="BG28" i="24"/>
  <c r="BH28" i="24"/>
  <c r="BI28" i="24"/>
  <c r="BJ28" i="24"/>
  <c r="BK28" i="24"/>
  <c r="BL28" i="24"/>
  <c r="BM28" i="24"/>
  <c r="BN28" i="24"/>
  <c r="BO28" i="24"/>
  <c r="BP28" i="24"/>
  <c r="BQ28" i="24"/>
  <c r="BR28" i="24"/>
  <c r="BS28" i="24"/>
  <c r="BT28" i="24"/>
  <c r="BU28" i="24"/>
  <c r="BV28" i="24"/>
  <c r="BW28" i="24"/>
  <c r="BX28" i="24"/>
  <c r="BY28" i="24"/>
  <c r="BZ28" i="24"/>
  <c r="CA28" i="24"/>
  <c r="CB28" i="24"/>
  <c r="CC28" i="24"/>
  <c r="CD28" i="24"/>
  <c r="CE28" i="24"/>
  <c r="CF28" i="24"/>
  <c r="CG28" i="24"/>
  <c r="CH28" i="24"/>
  <c r="B28" i="24"/>
  <c r="B29" i="24" s="1"/>
  <c r="C29" i="24" s="1"/>
  <c r="D29" i="24" s="1"/>
  <c r="E29" i="24" s="1"/>
  <c r="F29" i="24" s="1"/>
  <c r="G29" i="24" s="1"/>
  <c r="H29" i="24" s="1"/>
  <c r="I29" i="24" s="1"/>
  <c r="J29" i="24" s="1"/>
  <c r="K29" i="24" s="1"/>
  <c r="L29" i="24" s="1"/>
  <c r="M29" i="24" s="1"/>
  <c r="N29" i="24" s="1"/>
  <c r="O29" i="24" s="1"/>
  <c r="P29" i="24" s="1"/>
  <c r="Q29" i="24" s="1"/>
  <c r="R29" i="24" s="1"/>
  <c r="S29" i="24" s="1"/>
  <c r="T29" i="24" s="1"/>
  <c r="U29" i="24" s="1"/>
  <c r="V29" i="24" s="1"/>
  <c r="W29" i="24" s="1"/>
  <c r="X29" i="24" s="1"/>
  <c r="Y29" i="24" s="1"/>
  <c r="Z29" i="24" s="1"/>
  <c r="AA29" i="24" s="1"/>
  <c r="AB29" i="24" s="1"/>
  <c r="AC29" i="24" s="1"/>
  <c r="AD29" i="24" s="1"/>
  <c r="AE29" i="24" s="1"/>
  <c r="AF29" i="24" s="1"/>
  <c r="AG29" i="24" s="1"/>
  <c r="AH29" i="24" s="1"/>
  <c r="AI29" i="24" s="1"/>
  <c r="AJ29" i="24" s="1"/>
  <c r="AK29" i="24" s="1"/>
  <c r="AL29" i="24" s="1"/>
  <c r="AM29" i="24" s="1"/>
  <c r="AN29" i="24" s="1"/>
  <c r="AO29" i="24" s="1"/>
  <c r="AP29" i="24" s="1"/>
  <c r="AQ29" i="24" s="1"/>
  <c r="AR29" i="24" s="1"/>
  <c r="AS29" i="24" s="1"/>
  <c r="AT29" i="24" s="1"/>
  <c r="AU29" i="24" s="1"/>
  <c r="AV29" i="24" s="1"/>
  <c r="AW29" i="24" s="1"/>
  <c r="AX29" i="24" s="1"/>
  <c r="AY29" i="24" s="1"/>
  <c r="AZ29" i="24" s="1"/>
  <c r="BA29" i="24" s="1"/>
  <c r="BB29" i="24" s="1"/>
  <c r="BC29" i="24" s="1"/>
  <c r="BD29" i="24" s="1"/>
  <c r="BE29" i="24" s="1"/>
  <c r="BF29" i="24" s="1"/>
  <c r="BG29" i="24" s="1"/>
  <c r="BH29" i="24" s="1"/>
  <c r="BI29" i="24" s="1"/>
  <c r="BJ29" i="24" s="1"/>
  <c r="BK29" i="24" s="1"/>
  <c r="BL29" i="24" s="1"/>
  <c r="BM29" i="24" s="1"/>
  <c r="BN29" i="24" s="1"/>
  <c r="BO29" i="24" s="1"/>
  <c r="BP29" i="24" s="1"/>
  <c r="BQ29" i="24" s="1"/>
  <c r="BR29" i="24" s="1"/>
  <c r="BS29" i="24" s="1"/>
  <c r="BT29" i="24" s="1"/>
  <c r="BU29" i="24" s="1"/>
  <c r="BV29" i="24" s="1"/>
  <c r="BW29" i="24" s="1"/>
  <c r="BX29" i="24" s="1"/>
  <c r="BY29" i="24" s="1"/>
  <c r="BZ29" i="24" s="1"/>
  <c r="CA29" i="24" s="1"/>
  <c r="CB29" i="24" s="1"/>
  <c r="CC29" i="24" s="1"/>
  <c r="CD29" i="24" s="1"/>
  <c r="CE29" i="24" s="1"/>
  <c r="CF29" i="24" s="1"/>
  <c r="CG29" i="24" s="1"/>
  <c r="CH29" i="24" s="1"/>
  <c r="C18" i="24"/>
  <c r="D18" i="24"/>
  <c r="E18" i="24"/>
  <c r="F18" i="24"/>
  <c r="G18" i="24"/>
  <c r="H18" i="24"/>
  <c r="I18" i="24"/>
  <c r="J18" i="24"/>
  <c r="K18" i="24"/>
  <c r="L18" i="24"/>
  <c r="M18" i="24"/>
  <c r="N18" i="24"/>
  <c r="O18" i="24"/>
  <c r="P18" i="24"/>
  <c r="Q18" i="24"/>
  <c r="R18" i="24"/>
  <c r="S18" i="24"/>
  <c r="T18" i="24"/>
  <c r="U18" i="24"/>
  <c r="V18" i="24"/>
  <c r="W18" i="24"/>
  <c r="X18" i="24"/>
  <c r="Y18" i="24"/>
  <c r="Z18" i="24"/>
  <c r="AA18" i="24"/>
  <c r="AB18" i="24"/>
  <c r="AC18" i="24"/>
  <c r="AD18" i="24"/>
  <c r="AE18" i="24"/>
  <c r="AF18" i="24"/>
  <c r="AG18" i="24"/>
  <c r="AH18" i="24"/>
  <c r="AI18" i="24"/>
  <c r="AJ18" i="24"/>
  <c r="AK18" i="24"/>
  <c r="AL18" i="24"/>
  <c r="AM18" i="24"/>
  <c r="AN18" i="24"/>
  <c r="AO18" i="24"/>
  <c r="AP18" i="24"/>
  <c r="AQ18" i="24"/>
  <c r="AR18" i="24"/>
  <c r="AS18" i="24"/>
  <c r="AT18" i="24"/>
  <c r="AU18" i="24"/>
  <c r="AV18" i="24"/>
  <c r="AW18" i="24"/>
  <c r="AX18" i="24"/>
  <c r="AY18" i="24"/>
  <c r="AZ18" i="24"/>
  <c r="BA18" i="24"/>
  <c r="BB18" i="24"/>
  <c r="BC18" i="24"/>
  <c r="BD18" i="24"/>
  <c r="BE18" i="24"/>
  <c r="BF18" i="24"/>
  <c r="BG18" i="24"/>
  <c r="BH18" i="24"/>
  <c r="BI18" i="24"/>
  <c r="BJ18" i="24"/>
  <c r="BK18" i="24"/>
  <c r="BL18" i="24"/>
  <c r="BM18" i="24"/>
  <c r="BN18" i="24"/>
  <c r="BO18" i="24"/>
  <c r="BP18" i="24"/>
  <c r="BQ18" i="24"/>
  <c r="BR18" i="24"/>
  <c r="BS18" i="24"/>
  <c r="BT18" i="24"/>
  <c r="BU18" i="24"/>
  <c r="BV18" i="24"/>
  <c r="BW18" i="24"/>
  <c r="BX18" i="24"/>
  <c r="BY18" i="24"/>
  <c r="BZ18" i="24"/>
  <c r="CA18" i="24"/>
  <c r="CB18" i="24"/>
  <c r="CC18" i="24"/>
  <c r="CD18" i="24"/>
  <c r="CE18" i="24"/>
  <c r="CF18" i="24"/>
  <c r="CG18" i="24"/>
  <c r="CH18" i="24"/>
  <c r="B20" i="24"/>
  <c r="B10" i="24"/>
  <c r="B18" i="24"/>
  <c r="B19" i="24" s="1"/>
  <c r="C19" i="24" s="1"/>
  <c r="D19" i="24" s="1"/>
  <c r="E19" i="24" s="1"/>
  <c r="D10" i="24"/>
  <c r="E10" i="24"/>
  <c r="F10" i="24"/>
  <c r="G10" i="24"/>
  <c r="H10" i="24"/>
  <c r="I10" i="24"/>
  <c r="J10" i="24"/>
  <c r="K10" i="24"/>
  <c r="L10" i="24"/>
  <c r="M10" i="24"/>
  <c r="N10" i="24"/>
  <c r="O10" i="24"/>
  <c r="P10" i="24"/>
  <c r="Q10" i="24"/>
  <c r="R10" i="24"/>
  <c r="S10" i="24"/>
  <c r="T10" i="24"/>
  <c r="U10" i="24"/>
  <c r="V10" i="24"/>
  <c r="W10" i="24"/>
  <c r="X10" i="24"/>
  <c r="Y10" i="24"/>
  <c r="Z10" i="24"/>
  <c r="AA10" i="24"/>
  <c r="AB10" i="24"/>
  <c r="AC10" i="24"/>
  <c r="AD10" i="24"/>
  <c r="AE10" i="24"/>
  <c r="AF10" i="24"/>
  <c r="AG10" i="24"/>
  <c r="AH10" i="24"/>
  <c r="AI10" i="24"/>
  <c r="AJ10" i="24"/>
  <c r="AK10" i="24"/>
  <c r="AL10" i="24"/>
  <c r="AM10" i="24"/>
  <c r="AN10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BS10" i="24"/>
  <c r="BT10" i="24"/>
  <c r="BU10" i="24"/>
  <c r="BV10" i="24"/>
  <c r="BW10" i="24"/>
  <c r="BX10" i="24"/>
  <c r="BY10" i="24"/>
  <c r="BZ10" i="24"/>
  <c r="CA10" i="24"/>
  <c r="CB10" i="24"/>
  <c r="CC10" i="24"/>
  <c r="CD10" i="24"/>
  <c r="CE10" i="24"/>
  <c r="CF10" i="24"/>
  <c r="CG10" i="24"/>
  <c r="CH10" i="24"/>
  <c r="C10" i="24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Z8" i="24"/>
  <c r="AA8" i="24"/>
  <c r="AB8" i="24"/>
  <c r="AC8" i="24"/>
  <c r="AD8" i="24"/>
  <c r="AE8" i="24"/>
  <c r="AF8" i="24"/>
  <c r="AG8" i="24"/>
  <c r="AH8" i="24"/>
  <c r="AI8" i="24"/>
  <c r="AJ8" i="24"/>
  <c r="AK8" i="24"/>
  <c r="AL8" i="24"/>
  <c r="AM8" i="24"/>
  <c r="AN8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BS8" i="24"/>
  <c r="BT8" i="24"/>
  <c r="BU8" i="24"/>
  <c r="BV8" i="24"/>
  <c r="BW8" i="24"/>
  <c r="BX8" i="24"/>
  <c r="BY8" i="24"/>
  <c r="BZ8" i="24"/>
  <c r="CA8" i="24"/>
  <c r="CB8" i="24"/>
  <c r="CC8" i="24"/>
  <c r="CD8" i="24"/>
  <c r="CE8" i="24"/>
  <c r="CF8" i="24"/>
  <c r="CG8" i="24"/>
  <c r="CH8" i="24"/>
  <c r="B8" i="24"/>
  <c r="B9" i="24"/>
  <c r="C9" i="24" s="1"/>
  <c r="D9" i="24" s="1"/>
  <c r="E9" i="24" s="1"/>
  <c r="F9" i="24" s="1"/>
  <c r="G9" i="24" s="1"/>
  <c r="H9" i="24" s="1"/>
  <c r="I9" i="24" s="1"/>
  <c r="J9" i="24" s="1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BS9" i="24" s="1"/>
  <c r="BT9" i="24" s="1"/>
  <c r="BU9" i="24" s="1"/>
  <c r="BV9" i="24" s="1"/>
  <c r="BW9" i="24" s="1"/>
  <c r="BX9" i="24" s="1"/>
  <c r="BY9" i="24" s="1"/>
  <c r="BZ9" i="24" s="1"/>
  <c r="CA9" i="24" s="1"/>
  <c r="CB9" i="24" s="1"/>
  <c r="CC9" i="24" s="1"/>
  <c r="CD9" i="24" s="1"/>
  <c r="CE9" i="24" s="1"/>
  <c r="CF9" i="24" s="1"/>
  <c r="CG9" i="24" s="1"/>
  <c r="CH9" i="24" s="1"/>
  <c r="F3" i="23"/>
  <c r="F4" i="23" s="1"/>
  <c r="F5" i="23" s="1"/>
  <c r="F6" i="23" s="1"/>
  <c r="F7" i="23" s="1"/>
  <c r="F8" i="23" s="1"/>
  <c r="F9" i="23" s="1"/>
  <c r="F10" i="23" s="1"/>
  <c r="F11" i="23" s="1"/>
  <c r="F12" i="23" s="1"/>
  <c r="F13" i="23" s="1"/>
  <c r="F14" i="23" s="1"/>
  <c r="F15" i="23" s="1"/>
  <c r="F16" i="23" s="1"/>
  <c r="F17" i="23" s="1"/>
  <c r="F18" i="23" s="1"/>
  <c r="F19" i="23" s="1"/>
  <c r="F20" i="23" s="1"/>
  <c r="F21" i="23" s="1"/>
  <c r="F22" i="23" s="1"/>
  <c r="L56" i="26"/>
  <c r="P56" i="26"/>
  <c r="T56" i="26"/>
  <c r="X56" i="26"/>
  <c r="AB56" i="26"/>
  <c r="AF56" i="26"/>
  <c r="AJ56" i="26"/>
  <c r="AN56" i="26"/>
  <c r="AR56" i="26"/>
  <c r="AV56" i="26"/>
  <c r="AZ56" i="26"/>
  <c r="BD56" i="26"/>
  <c r="BH56" i="26"/>
  <c r="BL56" i="26"/>
  <c r="BP56" i="26"/>
  <c r="H56" i="26"/>
  <c r="C38" i="26"/>
  <c r="C41" i="26"/>
  <c r="C40" i="26"/>
  <c r="C37" i="26"/>
  <c r="E37" i="26"/>
  <c r="D27" i="24"/>
  <c r="D30" i="24" s="1"/>
  <c r="E27" i="24"/>
  <c r="E30" i="24" s="1"/>
  <c r="F27" i="24"/>
  <c r="F30" i="24" s="1"/>
  <c r="G27" i="24"/>
  <c r="G30" i="24" s="1"/>
  <c r="H27" i="24"/>
  <c r="H30" i="24" s="1"/>
  <c r="I27" i="24"/>
  <c r="I30" i="24" s="1"/>
  <c r="J27" i="24"/>
  <c r="J30" i="24" s="1"/>
  <c r="K27" i="24"/>
  <c r="K30" i="24" s="1"/>
  <c r="L27" i="24"/>
  <c r="L30" i="24" s="1"/>
  <c r="M27" i="24"/>
  <c r="M30" i="24" s="1"/>
  <c r="N27" i="24"/>
  <c r="N30" i="24" s="1"/>
  <c r="O27" i="24"/>
  <c r="O30" i="24" s="1"/>
  <c r="P27" i="24"/>
  <c r="P30" i="24" s="1"/>
  <c r="Q27" i="24"/>
  <c r="Q30" i="24" s="1"/>
  <c r="R27" i="24"/>
  <c r="R30" i="24" s="1"/>
  <c r="S27" i="24"/>
  <c r="S30" i="24" s="1"/>
  <c r="T27" i="24"/>
  <c r="T30" i="24" s="1"/>
  <c r="U27" i="24"/>
  <c r="U30" i="24" s="1"/>
  <c r="V27" i="24"/>
  <c r="V30" i="24" s="1"/>
  <c r="W27" i="24"/>
  <c r="W30" i="24" s="1"/>
  <c r="X27" i="24"/>
  <c r="X30" i="24" s="1"/>
  <c r="Y27" i="24"/>
  <c r="Y30" i="24" s="1"/>
  <c r="Z27" i="24"/>
  <c r="Z30" i="24" s="1"/>
  <c r="AA27" i="24"/>
  <c r="AA30" i="24" s="1"/>
  <c r="AB27" i="24"/>
  <c r="AB30" i="24" s="1"/>
  <c r="AC27" i="24"/>
  <c r="AC30" i="24" s="1"/>
  <c r="AD27" i="24"/>
  <c r="AD30" i="24" s="1"/>
  <c r="AE27" i="24"/>
  <c r="AE30" i="24" s="1"/>
  <c r="AF27" i="24"/>
  <c r="AF30" i="24" s="1"/>
  <c r="AG27" i="24"/>
  <c r="AG30" i="24" s="1"/>
  <c r="AH27" i="24"/>
  <c r="AH30" i="24" s="1"/>
  <c r="AI27" i="24"/>
  <c r="AI30" i="24" s="1"/>
  <c r="AJ27" i="24"/>
  <c r="AJ30" i="24" s="1"/>
  <c r="AK27" i="24"/>
  <c r="AK30" i="24" s="1"/>
  <c r="AL27" i="24"/>
  <c r="AL30" i="24" s="1"/>
  <c r="AM27" i="24"/>
  <c r="AM30" i="24" s="1"/>
  <c r="AN27" i="24"/>
  <c r="AN30" i="24" s="1"/>
  <c r="AO27" i="24"/>
  <c r="AO30" i="24" s="1"/>
  <c r="AP27" i="24"/>
  <c r="AP30" i="24" s="1"/>
  <c r="AQ27" i="24"/>
  <c r="AQ30" i="24" s="1"/>
  <c r="AR27" i="24"/>
  <c r="AR30" i="24" s="1"/>
  <c r="AS27" i="24"/>
  <c r="AS30" i="24" s="1"/>
  <c r="AT27" i="24"/>
  <c r="AT30" i="24" s="1"/>
  <c r="AU27" i="24"/>
  <c r="AU30" i="24" s="1"/>
  <c r="AV27" i="24"/>
  <c r="AV30" i="24" s="1"/>
  <c r="AW27" i="24"/>
  <c r="AW30" i="24" s="1"/>
  <c r="AX27" i="24"/>
  <c r="AX30" i="24" s="1"/>
  <c r="AY27" i="24"/>
  <c r="AY30" i="24" s="1"/>
  <c r="AZ27" i="24"/>
  <c r="AZ30" i="24" s="1"/>
  <c r="BA27" i="24"/>
  <c r="BA30" i="24" s="1"/>
  <c r="BB27" i="24"/>
  <c r="BB30" i="24" s="1"/>
  <c r="BC27" i="24"/>
  <c r="BC30" i="24" s="1"/>
  <c r="BD27" i="24"/>
  <c r="BD30" i="24" s="1"/>
  <c r="BE27" i="24"/>
  <c r="BE30" i="24" s="1"/>
  <c r="BF27" i="24"/>
  <c r="BF30" i="24" s="1"/>
  <c r="BG27" i="24"/>
  <c r="BG30" i="24" s="1"/>
  <c r="BH27" i="24"/>
  <c r="BH30" i="24" s="1"/>
  <c r="BI27" i="24"/>
  <c r="BI30" i="24" s="1"/>
  <c r="BJ27" i="24"/>
  <c r="BJ30" i="24" s="1"/>
  <c r="BK27" i="24"/>
  <c r="BK30" i="24" s="1"/>
  <c r="BL27" i="24"/>
  <c r="BL30" i="24" s="1"/>
  <c r="BM27" i="24"/>
  <c r="BM30" i="24" s="1"/>
  <c r="BN27" i="24"/>
  <c r="BN30" i="24" s="1"/>
  <c r="BO27" i="24"/>
  <c r="BO30" i="24" s="1"/>
  <c r="BP27" i="24"/>
  <c r="BP30" i="24" s="1"/>
  <c r="BQ27" i="24"/>
  <c r="BQ30" i="24" s="1"/>
  <c r="BR27" i="24"/>
  <c r="BR30" i="24" s="1"/>
  <c r="BS27" i="24"/>
  <c r="BS30" i="24" s="1"/>
  <c r="BT27" i="24"/>
  <c r="BT30" i="24" s="1"/>
  <c r="BU27" i="24"/>
  <c r="BU30" i="24" s="1"/>
  <c r="BV27" i="24"/>
  <c r="BV30" i="24" s="1"/>
  <c r="BW27" i="24"/>
  <c r="BW30" i="24" s="1"/>
  <c r="BX27" i="24"/>
  <c r="BX30" i="24" s="1"/>
  <c r="BY27" i="24"/>
  <c r="BY30" i="24" s="1"/>
  <c r="BZ27" i="24"/>
  <c r="BZ30" i="24" s="1"/>
  <c r="CA27" i="24"/>
  <c r="CA30" i="24" s="1"/>
  <c r="CB27" i="24"/>
  <c r="CB30" i="24" s="1"/>
  <c r="CC27" i="24"/>
  <c r="CC30" i="24" s="1"/>
  <c r="CD27" i="24"/>
  <c r="CD30" i="24" s="1"/>
  <c r="CE27" i="24"/>
  <c r="CE30" i="24" s="1"/>
  <c r="CF27" i="24"/>
  <c r="CF30" i="24" s="1"/>
  <c r="CG27" i="24"/>
  <c r="CG30" i="24" s="1"/>
  <c r="CH27" i="24"/>
  <c r="CH30" i="24" s="1"/>
  <c r="C27" i="24"/>
  <c r="C30" i="24" s="1"/>
  <c r="D17" i="24"/>
  <c r="D20" i="24" s="1"/>
  <c r="E17" i="24"/>
  <c r="E20" i="24" s="1"/>
  <c r="F17" i="24"/>
  <c r="F20" i="24" s="1"/>
  <c r="G17" i="24"/>
  <c r="G20" i="24" s="1"/>
  <c r="H17" i="24"/>
  <c r="H20" i="24" s="1"/>
  <c r="I17" i="24"/>
  <c r="I20" i="24" s="1"/>
  <c r="J17" i="24"/>
  <c r="J20" i="24" s="1"/>
  <c r="K17" i="24"/>
  <c r="K20" i="24" s="1"/>
  <c r="L17" i="24"/>
  <c r="L20" i="24" s="1"/>
  <c r="M17" i="24"/>
  <c r="M20" i="24" s="1"/>
  <c r="N17" i="24"/>
  <c r="N20" i="24" s="1"/>
  <c r="O17" i="24"/>
  <c r="O20" i="24" s="1"/>
  <c r="P17" i="24"/>
  <c r="P20" i="24" s="1"/>
  <c r="Q17" i="24"/>
  <c r="Q20" i="24" s="1"/>
  <c r="R17" i="24"/>
  <c r="R20" i="24" s="1"/>
  <c r="S17" i="24"/>
  <c r="S20" i="24" s="1"/>
  <c r="T17" i="24"/>
  <c r="T20" i="24" s="1"/>
  <c r="U17" i="24"/>
  <c r="U20" i="24" s="1"/>
  <c r="V17" i="24"/>
  <c r="V20" i="24" s="1"/>
  <c r="W17" i="24"/>
  <c r="W20" i="24" s="1"/>
  <c r="X17" i="24"/>
  <c r="X20" i="24" s="1"/>
  <c r="Y17" i="24"/>
  <c r="Y20" i="24" s="1"/>
  <c r="Z17" i="24"/>
  <c r="Z20" i="24" s="1"/>
  <c r="AA17" i="24"/>
  <c r="AA20" i="24" s="1"/>
  <c r="AB17" i="24"/>
  <c r="AB20" i="24" s="1"/>
  <c r="AC17" i="24"/>
  <c r="AC20" i="24" s="1"/>
  <c r="AD17" i="24"/>
  <c r="AD20" i="24" s="1"/>
  <c r="AE17" i="24"/>
  <c r="AE20" i="24" s="1"/>
  <c r="AF17" i="24"/>
  <c r="AF20" i="24" s="1"/>
  <c r="AG17" i="24"/>
  <c r="AG20" i="24" s="1"/>
  <c r="AH17" i="24"/>
  <c r="AH20" i="24" s="1"/>
  <c r="AI17" i="24"/>
  <c r="AI20" i="24" s="1"/>
  <c r="AJ17" i="24"/>
  <c r="AJ20" i="24" s="1"/>
  <c r="AK17" i="24"/>
  <c r="AK20" i="24" s="1"/>
  <c r="AL17" i="24"/>
  <c r="AL20" i="24" s="1"/>
  <c r="AM17" i="24"/>
  <c r="AM20" i="24" s="1"/>
  <c r="AN17" i="24"/>
  <c r="AN20" i="24" s="1"/>
  <c r="AO17" i="24"/>
  <c r="AO20" i="24" s="1"/>
  <c r="AP17" i="24"/>
  <c r="AP20" i="24" s="1"/>
  <c r="AQ17" i="24"/>
  <c r="AQ20" i="24" s="1"/>
  <c r="AR17" i="24"/>
  <c r="AR20" i="24" s="1"/>
  <c r="AS17" i="24"/>
  <c r="AS20" i="24" s="1"/>
  <c r="AT17" i="24"/>
  <c r="AT20" i="24" s="1"/>
  <c r="AU17" i="24"/>
  <c r="AU20" i="24" s="1"/>
  <c r="AV17" i="24"/>
  <c r="AV20" i="24" s="1"/>
  <c r="AW17" i="24"/>
  <c r="AW20" i="24" s="1"/>
  <c r="AX17" i="24"/>
  <c r="AX20" i="24" s="1"/>
  <c r="AY17" i="24"/>
  <c r="AY20" i="24" s="1"/>
  <c r="AZ17" i="24"/>
  <c r="AZ20" i="24" s="1"/>
  <c r="BA17" i="24"/>
  <c r="BA20" i="24" s="1"/>
  <c r="BB17" i="24"/>
  <c r="BB20" i="24" s="1"/>
  <c r="BC17" i="24"/>
  <c r="BC20" i="24" s="1"/>
  <c r="BD17" i="24"/>
  <c r="BD20" i="24" s="1"/>
  <c r="BE17" i="24"/>
  <c r="BE20" i="24" s="1"/>
  <c r="BF17" i="24"/>
  <c r="BF20" i="24" s="1"/>
  <c r="BG17" i="24"/>
  <c r="BG20" i="24" s="1"/>
  <c r="BH17" i="24"/>
  <c r="BH20" i="24" s="1"/>
  <c r="BI17" i="24"/>
  <c r="BI20" i="24" s="1"/>
  <c r="BJ17" i="24"/>
  <c r="BJ20" i="24" s="1"/>
  <c r="BK17" i="24"/>
  <c r="BK20" i="24" s="1"/>
  <c r="BL17" i="24"/>
  <c r="BL20" i="24" s="1"/>
  <c r="BM17" i="24"/>
  <c r="BM20" i="24" s="1"/>
  <c r="BN17" i="24"/>
  <c r="BN20" i="24" s="1"/>
  <c r="BO17" i="24"/>
  <c r="BO20" i="24" s="1"/>
  <c r="BP17" i="24"/>
  <c r="BP20" i="24" s="1"/>
  <c r="BQ17" i="24"/>
  <c r="BQ20" i="24" s="1"/>
  <c r="BR17" i="24"/>
  <c r="BR20" i="24" s="1"/>
  <c r="BS17" i="24"/>
  <c r="BS20" i="24" s="1"/>
  <c r="BT17" i="24"/>
  <c r="BT20" i="24" s="1"/>
  <c r="BU17" i="24"/>
  <c r="BU20" i="24" s="1"/>
  <c r="BV17" i="24"/>
  <c r="BV20" i="24" s="1"/>
  <c r="BW17" i="24"/>
  <c r="BW20" i="24" s="1"/>
  <c r="BX17" i="24"/>
  <c r="BX20" i="24" s="1"/>
  <c r="BY17" i="24"/>
  <c r="BY20" i="24" s="1"/>
  <c r="BZ17" i="24"/>
  <c r="BZ20" i="24" s="1"/>
  <c r="CA17" i="24"/>
  <c r="CA20" i="24" s="1"/>
  <c r="CB17" i="24"/>
  <c r="CB20" i="24" s="1"/>
  <c r="CC17" i="24"/>
  <c r="CC20" i="24" s="1"/>
  <c r="CD17" i="24"/>
  <c r="CD20" i="24" s="1"/>
  <c r="CE17" i="24"/>
  <c r="CE20" i="24" s="1"/>
  <c r="CF17" i="24"/>
  <c r="CF20" i="24" s="1"/>
  <c r="CG17" i="24"/>
  <c r="CG20" i="24" s="1"/>
  <c r="CH17" i="24"/>
  <c r="CH20" i="24" s="1"/>
  <c r="C17" i="24"/>
  <c r="C20" i="24" s="1"/>
  <c r="D7" i="24"/>
  <c r="E7" i="24" s="1"/>
  <c r="BP54" i="26"/>
  <c r="BL54" i="26"/>
  <c r="BH54" i="26"/>
  <c r="BD54" i="26"/>
  <c r="AZ54" i="26"/>
  <c r="AV54" i="26"/>
  <c r="AR54" i="26"/>
  <c r="AN54" i="26"/>
  <c r="AJ54" i="26"/>
  <c r="AF54" i="26"/>
  <c r="AB54" i="26"/>
  <c r="X54" i="26"/>
  <c r="T54" i="26"/>
  <c r="P54" i="26"/>
  <c r="L54" i="26"/>
  <c r="H54" i="26"/>
  <c r="E52" i="26"/>
  <c r="E51" i="26"/>
  <c r="E50" i="26"/>
  <c r="E49" i="26"/>
  <c r="E48" i="26"/>
  <c r="E47" i="26"/>
  <c r="E46" i="26"/>
  <c r="E45" i="26"/>
  <c r="E44" i="26"/>
  <c r="E43" i="26"/>
  <c r="E42" i="26"/>
  <c r="E41" i="26"/>
  <c r="E40" i="26"/>
  <c r="E39" i="26"/>
  <c r="E38" i="26"/>
  <c r="G7" i="25" a="1"/>
  <c r="G7" i="25" s="1"/>
  <c r="F6" i="25" a="1"/>
  <c r="G6" i="25" s="1"/>
  <c r="E5" i="25" a="1"/>
  <c r="G5" i="25" s="1"/>
  <c r="D4" i="25" a="1"/>
  <c r="G4" i="25" s="1"/>
  <c r="C3" i="25" a="1"/>
  <c r="G3" i="25" s="1"/>
  <c r="G2" i="25"/>
  <c r="F2" i="25"/>
  <c r="E2" i="25"/>
  <c r="D2" i="25"/>
  <c r="C2" i="25"/>
  <c r="B2" i="25"/>
  <c r="X4" i="1"/>
  <c r="V11" i="1" a="1"/>
  <c r="V11" i="1" s="1"/>
  <c r="U10" i="1" a="1"/>
  <c r="U10" i="1" s="1"/>
  <c r="T9" i="1" a="1"/>
  <c r="T9" i="1" s="1"/>
  <c r="S8" i="1" a="1"/>
  <c r="S8" i="1" s="1"/>
  <c r="R7" i="1" a="1"/>
  <c r="R9" i="1" s="1"/>
  <c r="Q6" i="1" a="1"/>
  <c r="Q6" i="1" s="1"/>
  <c r="P5" i="1" a="1"/>
  <c r="P5" i="1" s="1"/>
  <c r="X5" i="1" s="1"/>
  <c r="O5" i="1"/>
  <c r="O10" i="1"/>
  <c r="F9" i="1"/>
  <c r="O9" i="1" s="1"/>
  <c r="F11" i="1"/>
  <c r="O11" i="1" s="1"/>
  <c r="D11" i="1"/>
  <c r="F10" i="1"/>
  <c r="D10" i="1"/>
  <c r="F8" i="1"/>
  <c r="O8" i="1" s="1"/>
  <c r="D8" i="1"/>
  <c r="D7" i="1"/>
  <c r="F7" i="1"/>
  <c r="O7" i="1" s="1"/>
  <c r="D6" i="1"/>
  <c r="F6" i="1"/>
  <c r="O6" i="1" s="1"/>
  <c r="D4" i="1"/>
  <c r="F5" i="1"/>
  <c r="F4" i="1"/>
  <c r="O4" i="1" s="1"/>
  <c r="B30" i="24" l="1"/>
  <c r="F19" i="24"/>
  <c r="G19" i="24" s="1"/>
  <c r="H19" i="24" s="1"/>
  <c r="I19" i="24" s="1"/>
  <c r="J19" i="24" s="1"/>
  <c r="K19" i="24" s="1"/>
  <c r="L19" i="24" s="1"/>
  <c r="M19" i="24" s="1"/>
  <c r="N19" i="24" s="1"/>
  <c r="O19" i="24" s="1"/>
  <c r="P19" i="24" s="1"/>
  <c r="Q19" i="24" s="1"/>
  <c r="R19" i="24" s="1"/>
  <c r="S19" i="24" s="1"/>
  <c r="T19" i="24" s="1"/>
  <c r="U19" i="24" s="1"/>
  <c r="V19" i="24" s="1"/>
  <c r="W19" i="24" s="1"/>
  <c r="X19" i="24" s="1"/>
  <c r="Y19" i="24" s="1"/>
  <c r="Z19" i="24" s="1"/>
  <c r="AA19" i="24" s="1"/>
  <c r="AB19" i="24" s="1"/>
  <c r="AC19" i="24" s="1"/>
  <c r="AD19" i="24" s="1"/>
  <c r="AE19" i="24" s="1"/>
  <c r="AF19" i="24" s="1"/>
  <c r="AG19" i="24" s="1"/>
  <c r="AH19" i="24" s="1"/>
  <c r="AI19" i="24" s="1"/>
  <c r="AJ19" i="24" s="1"/>
  <c r="AK19" i="24" s="1"/>
  <c r="AL19" i="24" s="1"/>
  <c r="AM19" i="24" s="1"/>
  <c r="AN19" i="24" s="1"/>
  <c r="AO19" i="24" s="1"/>
  <c r="AP19" i="24" s="1"/>
  <c r="AQ19" i="24" s="1"/>
  <c r="AR19" i="24" s="1"/>
  <c r="AS19" i="24" s="1"/>
  <c r="AT19" i="24" s="1"/>
  <c r="AU19" i="24" s="1"/>
  <c r="AV19" i="24" s="1"/>
  <c r="AW19" i="24" s="1"/>
  <c r="AX19" i="24" s="1"/>
  <c r="AY19" i="24" s="1"/>
  <c r="AZ19" i="24" s="1"/>
  <c r="BA19" i="24" s="1"/>
  <c r="BB19" i="24" s="1"/>
  <c r="BC19" i="24" s="1"/>
  <c r="BD19" i="24" s="1"/>
  <c r="BE19" i="24" s="1"/>
  <c r="BF19" i="24" s="1"/>
  <c r="BG19" i="24" s="1"/>
  <c r="BH19" i="24" s="1"/>
  <c r="BI19" i="24" s="1"/>
  <c r="BJ19" i="24" s="1"/>
  <c r="BK19" i="24" s="1"/>
  <c r="BL19" i="24" s="1"/>
  <c r="BM19" i="24" s="1"/>
  <c r="BN19" i="24" s="1"/>
  <c r="BO19" i="24" s="1"/>
  <c r="BP19" i="24" s="1"/>
  <c r="BQ19" i="24" s="1"/>
  <c r="BR19" i="24" s="1"/>
  <c r="BS19" i="24" s="1"/>
  <c r="BT19" i="24" s="1"/>
  <c r="BU19" i="24" s="1"/>
  <c r="BV19" i="24" s="1"/>
  <c r="BW19" i="24" s="1"/>
  <c r="BX19" i="24" s="1"/>
  <c r="BY19" i="24" s="1"/>
  <c r="BZ19" i="24" s="1"/>
  <c r="CA19" i="24" s="1"/>
  <c r="CB19" i="24" s="1"/>
  <c r="CC19" i="24" s="1"/>
  <c r="CD19" i="24" s="1"/>
  <c r="CE19" i="24" s="1"/>
  <c r="CF19" i="24" s="1"/>
  <c r="CG19" i="24" s="1"/>
  <c r="CH19" i="24" s="1"/>
  <c r="C42" i="26"/>
  <c r="T57" i="26"/>
  <c r="C39" i="26"/>
  <c r="F7" i="24"/>
  <c r="C3" i="25"/>
  <c r="D4" i="25"/>
  <c r="E5" i="25"/>
  <c r="E3" i="25"/>
  <c r="E4" i="25"/>
  <c r="F5" i="25"/>
  <c r="F6" i="25"/>
  <c r="F3" i="25"/>
  <c r="F4" i="25"/>
  <c r="D3" i="25"/>
  <c r="Q10" i="1"/>
  <c r="Q11" i="1"/>
  <c r="Q8" i="1"/>
  <c r="Q7" i="1"/>
  <c r="P3" i="1" a="1"/>
  <c r="P3" i="1" s="1"/>
  <c r="Q9" i="1"/>
  <c r="U11" i="1"/>
  <c r="T11" i="1"/>
  <c r="T10" i="1"/>
  <c r="S10" i="1"/>
  <c r="S11" i="1"/>
  <c r="S9" i="1"/>
  <c r="R10" i="1"/>
  <c r="R8" i="1"/>
  <c r="R7" i="1"/>
  <c r="R11" i="1"/>
  <c r="P11" i="1"/>
  <c r="P10" i="1"/>
  <c r="P9" i="1"/>
  <c r="P8" i="1"/>
  <c r="P7" i="1"/>
  <c r="P6" i="1"/>
  <c r="X6" i="1" s="1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E10" i="23" l="1"/>
  <c r="E18" i="23"/>
  <c r="E11" i="23"/>
  <c r="E4" i="23"/>
  <c r="E20" i="23"/>
  <c r="E13" i="23"/>
  <c r="E6" i="23"/>
  <c r="E14" i="23"/>
  <c r="E15" i="23"/>
  <c r="E8" i="23"/>
  <c r="E16" i="23"/>
  <c r="E3" i="23"/>
  <c r="E19" i="23"/>
  <c r="E12" i="23"/>
  <c r="E5" i="23"/>
  <c r="E21" i="23"/>
  <c r="E22" i="23"/>
  <c r="E7" i="23"/>
  <c r="E9" i="23"/>
  <c r="E17" i="23"/>
  <c r="AZ57" i="26"/>
  <c r="BP57" i="26"/>
  <c r="L57" i="26"/>
  <c r="AF57" i="26"/>
  <c r="AJ57" i="26"/>
  <c r="X57" i="26"/>
  <c r="AN57" i="26"/>
  <c r="BD57" i="26"/>
  <c r="AR57" i="26"/>
  <c r="BL57" i="26"/>
  <c r="H57" i="26"/>
  <c r="P57" i="26"/>
  <c r="AB57" i="26"/>
  <c r="AV57" i="26"/>
  <c r="BH57" i="26"/>
  <c r="G7" i="24"/>
  <c r="Q3" i="1"/>
  <c r="X7" i="1"/>
  <c r="X8" i="1"/>
  <c r="Y8" i="1" s="1" a="1"/>
  <c r="Y8" i="1" s="1"/>
  <c r="W3" i="1"/>
  <c r="R3" i="1"/>
  <c r="U3" i="1"/>
  <c r="V3" i="1"/>
  <c r="S3" i="1"/>
  <c r="X10" i="1"/>
  <c r="T3" i="1"/>
  <c r="X11" i="1"/>
  <c r="H7" i="24" l="1"/>
  <c r="Y5" i="1" a="1"/>
  <c r="Y5" i="1" s="1"/>
  <c r="Y11" i="1" a="1"/>
  <c r="Y11" i="1" s="1"/>
  <c r="Y10" i="1" a="1"/>
  <c r="Y10" i="1" s="1"/>
  <c r="Y9" i="1" a="1"/>
  <c r="Y9" i="1" s="1"/>
  <c r="Y4" i="1" a="1"/>
  <c r="Y4" i="1" s="1"/>
  <c r="Y7" i="1" a="1"/>
  <c r="Y7" i="1" s="1"/>
  <c r="Y6" i="1" a="1"/>
  <c r="Y6" i="1" s="1"/>
  <c r="I7" i="24" l="1"/>
  <c r="Y12" i="1"/>
  <c r="J7" i="24" l="1"/>
  <c r="Z4" i="1"/>
  <c r="G4" i="1" s="1"/>
  <c r="Z8" i="1"/>
  <c r="G8" i="1" s="1"/>
  <c r="Z5" i="1"/>
  <c r="G5" i="1" s="1"/>
  <c r="Z9" i="1"/>
  <c r="G9" i="1" s="1"/>
  <c r="Z7" i="1"/>
  <c r="G7" i="1" s="1"/>
  <c r="Z11" i="1"/>
  <c r="G11" i="1" s="1"/>
  <c r="Z10" i="1"/>
  <c r="G10" i="1" s="1"/>
  <c r="Z6" i="1"/>
  <c r="G6" i="1" s="1"/>
  <c r="K7" i="24" l="1"/>
  <c r="M11" i="1"/>
  <c r="I11" i="1"/>
  <c r="K11" i="1"/>
  <c r="E11" i="1"/>
  <c r="M5" i="1"/>
  <c r="I5" i="1"/>
  <c r="K5" i="1"/>
  <c r="E10" i="1"/>
  <c r="M10" i="1"/>
  <c r="I10" i="1"/>
  <c r="K10" i="1"/>
  <c r="E8" i="1"/>
  <c r="M8" i="1"/>
  <c r="K8" i="1"/>
  <c r="I8" i="1"/>
  <c r="M6" i="1"/>
  <c r="K6" i="1"/>
  <c r="I6" i="1"/>
  <c r="E6" i="1"/>
  <c r="M7" i="1"/>
  <c r="K7" i="1"/>
  <c r="I7" i="1"/>
  <c r="E7" i="1"/>
  <c r="M9" i="1"/>
  <c r="K9" i="1"/>
  <c r="I9" i="1"/>
  <c r="M4" i="1"/>
  <c r="I4" i="1"/>
  <c r="E4" i="1"/>
  <c r="K4" i="1"/>
  <c r="L7" i="24" l="1"/>
  <c r="M30" i="1"/>
  <c r="K30" i="1"/>
  <c r="I30" i="1"/>
  <c r="M7" i="24" l="1"/>
  <c r="K31" i="1"/>
  <c r="J31" i="1"/>
  <c r="L31" i="1"/>
  <c r="I31" i="1"/>
  <c r="M31" i="1"/>
  <c r="N7" i="24" l="1"/>
  <c r="O7" i="24" l="1"/>
  <c r="P7" i="24" l="1"/>
  <c r="Q7" i="24" l="1"/>
  <c r="R7" i="24" l="1"/>
  <c r="S7" i="24" l="1"/>
  <c r="T7" i="24" l="1"/>
  <c r="U7" i="24" l="1"/>
  <c r="V7" i="24" l="1"/>
  <c r="W7" i="24" l="1"/>
  <c r="X7" i="24" l="1"/>
  <c r="Y7" i="24" l="1"/>
  <c r="Z7" i="24" l="1"/>
  <c r="AA7" i="24" l="1"/>
  <c r="AB7" i="24" l="1"/>
  <c r="AC7" i="24" l="1"/>
  <c r="AD7" i="24" l="1"/>
  <c r="AE7" i="24" l="1"/>
  <c r="AF7" i="24" l="1"/>
  <c r="AG7" i="24" l="1"/>
  <c r="AH7" i="24" l="1"/>
  <c r="AI7" i="24" l="1"/>
  <c r="AJ7" i="24" l="1"/>
  <c r="AK7" i="24" l="1"/>
  <c r="AL7" i="24" l="1"/>
  <c r="AM7" i="24" l="1"/>
  <c r="AN7" i="24" l="1"/>
  <c r="AO7" i="24" l="1"/>
  <c r="AP7" i="24" l="1"/>
  <c r="AQ7" i="24" l="1"/>
  <c r="AR7" i="24" l="1"/>
  <c r="AS7" i="24" l="1"/>
  <c r="AT7" i="24" l="1"/>
  <c r="AU7" i="24" l="1"/>
  <c r="AV7" i="24" l="1"/>
  <c r="AW7" i="24" l="1"/>
  <c r="AX7" i="24" l="1"/>
  <c r="AY7" i="24" l="1"/>
  <c r="AZ7" i="24" l="1"/>
  <c r="BA7" i="24" l="1"/>
  <c r="BB7" i="24" l="1"/>
  <c r="BC7" i="24" l="1"/>
  <c r="BD7" i="24" l="1"/>
  <c r="BE7" i="24" l="1"/>
  <c r="BF7" i="24" l="1"/>
  <c r="BG7" i="24" l="1"/>
  <c r="BH7" i="24" l="1"/>
  <c r="BI7" i="24" l="1"/>
  <c r="BJ7" i="24" l="1"/>
  <c r="BK7" i="24" l="1"/>
  <c r="BL7" i="24" l="1"/>
  <c r="BM7" i="24" l="1"/>
  <c r="BN7" i="24" l="1"/>
  <c r="BO7" i="24" l="1"/>
  <c r="BP7" i="24" l="1"/>
  <c r="BQ7" i="24" l="1"/>
  <c r="BR7" i="24" l="1"/>
  <c r="BS7" i="24" l="1"/>
  <c r="BT7" i="24" l="1"/>
  <c r="BU7" i="24" l="1"/>
  <c r="BV7" i="24" l="1"/>
  <c r="BW7" i="24" l="1"/>
  <c r="BX7" i="24" l="1"/>
  <c r="BY7" i="24" l="1"/>
  <c r="BZ7" i="24" l="1"/>
  <c r="CA7" i="24" l="1"/>
  <c r="CB7" i="24" l="1"/>
  <c r="CC7" i="24" l="1"/>
  <c r="CD7" i="24" l="1"/>
  <c r="CE7" i="24" l="1"/>
  <c r="CF7" i="24" l="1"/>
  <c r="CG7" i="24" l="1"/>
  <c r="CH7" i="2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<sst xmlns="http://schemas.openxmlformats.org/spreadsheetml/2006/main" count="363" uniqueCount="278">
  <si>
    <t>#</t>
  </si>
  <si>
    <t>Option 1 Bremen</t>
  </si>
  <si>
    <t>Option 2 Munich</t>
  </si>
  <si>
    <t>Option 3 Berlin</t>
  </si>
  <si>
    <t>Criteria Category</t>
  </si>
  <si>
    <t>Overall Weight</t>
  </si>
  <si>
    <t>Criteria</t>
  </si>
  <si>
    <t>Individual Weight Wi</t>
  </si>
  <si>
    <t>Score</t>
  </si>
  <si>
    <t>Benefit Value</t>
  </si>
  <si>
    <t>Traffic conditions</t>
  </si>
  <si>
    <t>Distance to suppliers, customers, distribution centers, customer services, etc.</t>
  </si>
  <si>
    <t>Communication possibilities (post offices, banks, associations, research institutes, etc.)</t>
  </si>
  <si>
    <t>Workforce</t>
  </si>
  <si>
    <t>Cost of living</t>
  </si>
  <si>
    <t>Position in the road network (highways, etc.)</t>
  </si>
  <si>
    <t>Taxes &amp; Subventions</t>
  </si>
  <si>
    <t>Position in railroad network (Container terminals, etc.)</t>
  </si>
  <si>
    <t>Property</t>
  </si>
  <si>
    <t>Energy supply</t>
  </si>
  <si>
    <t>Proximity to airports</t>
  </si>
  <si>
    <t>Number of the available workforce (population and growth rate of the community, etc.)</t>
  </si>
  <si>
    <t>Composition of the workforce: gender, managers, blue-collar workers, etc.</t>
  </si>
  <si>
    <t>Quality of the workforce: capabilities, work ethics in the community, etc.</t>
  </si>
  <si>
    <t>Level of Wages:  regular wages, extra payments, voluntary payments</t>
  </si>
  <si>
    <t>Working time: regular working hours, vacation, public holidays, shifts, etc.</t>
  </si>
  <si>
    <t>Housing (new apartments available? New construction necessary? Public support for housing?)</t>
  </si>
  <si>
    <t>Schools &amp; executive education: universities, technical schools, Education Centers, schools, etc.)</t>
  </si>
  <si>
    <t>Culture and recreation (theaters, concerts, parks and public gardens, etc.)</t>
  </si>
  <si>
    <t>Topology (flat, mountainous, etc.)</t>
  </si>
  <si>
    <t>Health system (physicians, hospitals, helath centers, etc.)</t>
  </si>
  <si>
    <t>Political and religious attitude of people in the community</t>
  </si>
  <si>
    <t>Climate</t>
  </si>
  <si>
    <t>Temperature</t>
  </si>
  <si>
    <t>Humidity</t>
  </si>
  <si>
    <t>Rain</t>
  </si>
  <si>
    <t>Pressure</t>
  </si>
  <si>
    <t>Business tax figures</t>
  </si>
  <si>
    <t>Property tax</t>
  </si>
  <si>
    <t>Financial power of the community</t>
  </si>
  <si>
    <t>Relevant subventions</t>
  </si>
  <si>
    <t>Restrictions</t>
  </si>
  <si>
    <t>Production bans over night</t>
  </si>
  <si>
    <t>Traffic restrictions</t>
  </si>
  <si>
    <t>Road network</t>
  </si>
  <si>
    <t>Road connections (type, condition, costs of building new roads, etc.)</t>
  </si>
  <si>
    <t>Train connections (position, distance from train stations, costs of establishment of new stations, etc.)</t>
  </si>
  <si>
    <t>Canal connection</t>
  </si>
  <si>
    <t>Own airfield</t>
  </si>
  <si>
    <t>Property size</t>
  </si>
  <si>
    <t xml:space="preserve">Property price </t>
  </si>
  <si>
    <t>Shape of the property</t>
  </si>
  <si>
    <t>Land structure and strength</t>
  </si>
  <si>
    <t>Orientation (cardinal points)</t>
  </si>
  <si>
    <t>Easements</t>
  </si>
  <si>
    <t>Construction regulations</t>
  </si>
  <si>
    <t>Previous use (disturbing or suitable buildings)</t>
  </si>
  <si>
    <t>Expansion possibilities</t>
  </si>
  <si>
    <t>Ground water level</t>
  </si>
  <si>
    <t>Flood risk</t>
  </si>
  <si>
    <t>Electricity connection (type, voltage and power, distance to utilities, etc.)</t>
  </si>
  <si>
    <t>Electricity price</t>
  </si>
  <si>
    <t>Gas connection (type: bio, regular; distance to utilities, etc.)</t>
  </si>
  <si>
    <t>Gas service price (per m3)</t>
  </si>
  <si>
    <t>Hot water, steam (connection to pipeline)</t>
  </si>
  <si>
    <t>Oil and coal</t>
  </si>
  <si>
    <t>Sewage</t>
  </si>
  <si>
    <t xml:space="preserve">Own sewage and waste water treatment necessary? </t>
  </si>
  <si>
    <t>Public sewage system, connection to sewage treatment, etc.</t>
  </si>
  <si>
    <t>Trash Disposal</t>
  </si>
  <si>
    <t xml:space="preserve">Own or public trash disposal, </t>
  </si>
  <si>
    <t>Cost of trash disposal</t>
  </si>
  <si>
    <t>Neighbor facilities</t>
  </si>
  <si>
    <t>Number and type of facilities</t>
  </si>
  <si>
    <t>Potential cooperation, disturbance, etc.</t>
  </si>
  <si>
    <t>Water supply</t>
  </si>
  <si>
    <t>Public network connection (type of connection, distance to utilities, etc.)</t>
  </si>
  <si>
    <t>Performance of the connection</t>
  </si>
  <si>
    <t>Water quality (hardness, average temperature, etc.)</t>
  </si>
  <si>
    <t>Service price</t>
  </si>
  <si>
    <t>Own water supply (well water)</t>
  </si>
  <si>
    <t>Possibility of well drillings</t>
  </si>
  <si>
    <t>Maximum amount of welll water</t>
  </si>
  <si>
    <t>Well water quality (hardness, average temperature, etc.)</t>
  </si>
  <si>
    <t>Category</t>
  </si>
  <si>
    <t>Order Placement</t>
  </si>
  <si>
    <t>Anonymous pre-manufacturing w/  customized finishing</t>
  </si>
  <si>
    <t>Make to stock</t>
  </si>
  <si>
    <t>Product spectrum</t>
  </si>
  <si>
    <t>Products according to customer specification</t>
  </si>
  <si>
    <t>Standardized products w/ customer specific versions</t>
  </si>
  <si>
    <t>Standard products w/ versions</t>
  </si>
  <si>
    <t>Standard products w/o versions</t>
  </si>
  <si>
    <t>Product structure</t>
  </si>
  <si>
    <t>Multi-part products w/ complex structure</t>
  </si>
  <si>
    <t>Multi-part products w/ simple structure</t>
  </si>
  <si>
    <t>Products w/ less parts</t>
  </si>
  <si>
    <t>Determination of Material Requirements</t>
  </si>
  <si>
    <t>Demand-based</t>
  </si>
  <si>
    <t>Order-based</t>
  </si>
  <si>
    <t>Anticipatory</t>
  </si>
  <si>
    <t>Consumption-based</t>
  </si>
  <si>
    <t>Determination of Dependent Requirements</t>
  </si>
  <si>
    <t>Order-based &amp; periodic</t>
  </si>
  <si>
    <t>periodic</t>
  </si>
  <si>
    <t>Procurement Type</t>
  </si>
  <si>
    <t>Extensive external procurement</t>
  </si>
  <si>
    <t>External procurment to a greater extent</t>
  </si>
  <si>
    <t>Insignificant external procurement</t>
  </si>
  <si>
    <t>Inventory</t>
  </si>
  <si>
    <t>none</t>
  </si>
  <si>
    <t>Inventory of items at lower structural levels</t>
  </si>
  <si>
    <t>Inventory of items at higher structural levels</t>
  </si>
  <si>
    <t>Inventory of products</t>
  </si>
  <si>
    <t>Production Type</t>
  </si>
  <si>
    <t>One-off production</t>
  </si>
  <si>
    <t>Small-batch production</t>
  </si>
  <si>
    <t>Series production</t>
  </si>
  <si>
    <t>Mass production</t>
  </si>
  <si>
    <t>Way of Manufacturing</t>
  </si>
  <si>
    <t>Job shop manufacturing</t>
  </si>
  <si>
    <t>Manufacturing cell</t>
  </si>
  <si>
    <t>Line manufacturing</t>
  </si>
  <si>
    <t>Flow manufacturing</t>
  </si>
  <si>
    <t>Way of Assembly</t>
  </si>
  <si>
    <t>On-site assembly</t>
  </si>
  <si>
    <t>Assembly cell</t>
  </si>
  <si>
    <t>Line assembly</t>
  </si>
  <si>
    <t>Flow assembly</t>
  </si>
  <si>
    <t>Structure of Manufacturing</t>
  </si>
  <si>
    <t>Manufacturing w/ a high degree of structuring</t>
  </si>
  <si>
    <t>Manufacturing w/ a medium degree of structuring</t>
  </si>
  <si>
    <t>Manufacturing w/ a low degree of structuring</t>
  </si>
  <si>
    <t>Change Requests</t>
  </si>
  <si>
    <t>Extensive</t>
  </si>
  <si>
    <t>Occasional</t>
  </si>
  <si>
    <t>insignificant</t>
  </si>
  <si>
    <t>Characteristics</t>
  </si>
  <si>
    <t>Attributes</t>
  </si>
  <si>
    <t>Manufacturing based on individual orders</t>
  </si>
  <si>
    <t>Manufacturing based on blanket orders</t>
  </si>
  <si>
    <t xml:space="preserve">Criteria </t>
  </si>
  <si>
    <t>Calculation the Individual Weights Wi</t>
  </si>
  <si>
    <t>Benefit-Value Table</t>
  </si>
  <si>
    <t>Facility #</t>
  </si>
  <si>
    <t>Profit Margin [€/item]</t>
  </si>
  <si>
    <t xml:space="preserve">Annual Quantity [item/a] </t>
  </si>
  <si>
    <t>Annual Profit Margin [€/a]</t>
  </si>
  <si>
    <t>Share 
[%]</t>
  </si>
  <si>
    <t>Cum. Share
[%]</t>
  </si>
  <si>
    <t>F03</t>
  </si>
  <si>
    <t>F04</t>
  </si>
  <si>
    <t>F06</t>
  </si>
  <si>
    <t>F09</t>
  </si>
  <si>
    <t>F01</t>
  </si>
  <si>
    <t>F02</t>
  </si>
  <si>
    <t>F05</t>
  </si>
  <si>
    <t>F08</t>
  </si>
  <si>
    <t>F10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</si>
  <si>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</si>
  <si>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</si>
  <si>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</si>
  <si>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</si>
  <si>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</si>
  <si>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</si>
  <si>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</si>
  <si>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</si>
  <si>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</si>
  <si>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F07</t>
  </si>
  <si>
    <t>F20</t>
  </si>
  <si>
    <t>Proximity to seaports</t>
  </si>
  <si>
    <t>Total weight</t>
  </si>
  <si>
    <t>Norm. Weight</t>
  </si>
  <si>
    <t>WF</t>
  </si>
  <si>
    <t>Product A</t>
  </si>
  <si>
    <t>Product B</t>
  </si>
  <si>
    <t>Product C</t>
  </si>
  <si>
    <t>…</t>
  </si>
  <si>
    <t>Total</t>
  </si>
  <si>
    <t>Normalized</t>
  </si>
  <si>
    <t>Weighting factor</t>
  </si>
  <si>
    <t>Style</t>
  </si>
  <si>
    <t>Lightweight</t>
  </si>
  <si>
    <t>Durable</t>
  </si>
  <si>
    <t>Simple locking system</t>
  </si>
  <si>
    <t>Short charging time</t>
  </si>
  <si>
    <t>Easy-to-replace parts</t>
  </si>
  <si>
    <t>Different sizes</t>
  </si>
  <si>
    <t>Long-lasting battery</t>
  </si>
  <si>
    <t>Display</t>
  </si>
  <si>
    <t>Smartphone connectivity</t>
  </si>
  <si>
    <t>GPS tracking</t>
  </si>
  <si>
    <t>Basket</t>
  </si>
  <si>
    <t>Gear system</t>
  </si>
  <si>
    <t>Break system</t>
  </si>
  <si>
    <t>Different colors</t>
  </si>
  <si>
    <t>Custom design</t>
  </si>
  <si>
    <t>Correlations</t>
  </si>
  <si>
    <t>Positive</t>
  </si>
  <si>
    <t>+</t>
  </si>
  <si>
    <t>Negative</t>
  </si>
  <si>
    <t>−</t>
  </si>
  <si>
    <t>No Correlation</t>
  </si>
  <si>
    <t>Relationships</t>
  </si>
  <si>
    <t>Strong</t>
  </si>
  <si>
    <t>●</t>
  </si>
  <si>
    <t>Moderate</t>
  </si>
  <si>
    <t>○</t>
  </si>
  <si>
    <t>Weak</t>
  </si>
  <si>
    <t>▽</t>
  </si>
  <si>
    <t>Direction of Improvement</t>
  </si>
  <si>
    <t>Maximize</t>
  </si>
  <si>
    <t>▲</t>
  </si>
  <si>
    <t>Target</t>
  </si>
  <si>
    <t>◇</t>
  </si>
  <si>
    <t>Minimize</t>
  </si>
  <si>
    <t>▼</t>
  </si>
  <si>
    <t xml:space="preserve">Column #   </t>
  </si>
  <si>
    <t xml:space="preserve">Direction of Improvement   </t>
  </si>
  <si>
    <t>Customer Competitive Assesment</t>
  </si>
  <si>
    <t xml:space="preserve">   Row #</t>
  </si>
  <si>
    <t xml:space="preserve">   Weight Chart
 </t>
  </si>
  <si>
    <t xml:space="preserve">   Customer Importance</t>
  </si>
  <si>
    <t xml:space="preserve">   Maximum Relationship</t>
  </si>
  <si>
    <t>Functional Requirements 
HOW?</t>
  </si>
  <si>
    <t xml:space="preserve">   Our Product</t>
  </si>
  <si>
    <r>
      <t xml:space="preserve">   Competitor #1: </t>
    </r>
    <r>
      <rPr>
        <i/>
        <sz val="10"/>
        <color theme="1"/>
        <rFont val="Century Schoolbook"/>
        <family val="1"/>
      </rPr>
      <t>Gocycle GX</t>
    </r>
  </si>
  <si>
    <r>
      <t xml:space="preserve">   Competitor #2: </t>
    </r>
    <r>
      <rPr>
        <i/>
        <sz val="10"/>
        <color theme="1"/>
        <rFont val="Century Schoolbook"/>
        <family val="1"/>
      </rPr>
      <t>Volt Pulse</t>
    </r>
  </si>
  <si>
    <t xml:space="preserve">   Competitor #3: Vanmoof S2</t>
  </si>
  <si>
    <r>
      <t xml:space="preserve">   Competitor #4: </t>
    </r>
    <r>
      <rPr>
        <i/>
        <sz val="10"/>
        <color theme="1"/>
        <rFont val="Century Schoolbook"/>
        <family val="1"/>
      </rPr>
      <t>Emu Crossbar</t>
    </r>
  </si>
  <si>
    <t xml:space="preserve">0
</t>
  </si>
  <si>
    <t xml:space="preserve">1
</t>
  </si>
  <si>
    <t xml:space="preserve">2
</t>
  </si>
  <si>
    <t xml:space="preserve">3
</t>
  </si>
  <si>
    <t xml:space="preserve">4
</t>
  </si>
  <si>
    <t xml:space="preserve">5
</t>
  </si>
  <si>
    <t>Customer Requirements (Explicit and Implicit) 
WHAT?</t>
  </si>
  <si>
    <t xml:space="preserve">Target    </t>
  </si>
  <si>
    <t xml:space="preserve">Max Relationship   </t>
  </si>
  <si>
    <t xml:space="preserve">Technical Importance Rating   </t>
  </si>
  <si>
    <t xml:space="preserve">Relative Weight   </t>
  </si>
  <si>
    <t xml:space="preserve">Weight Chart   </t>
  </si>
  <si>
    <t>Initial</t>
  </si>
  <si>
    <t>Overhead costs A</t>
  </si>
  <si>
    <t>Revenue (A)</t>
  </si>
  <si>
    <t>Sales Price (A)</t>
  </si>
  <si>
    <t>Cost per unit (A)</t>
  </si>
  <si>
    <t xml:space="preserve">Sales (A) </t>
  </si>
  <si>
    <t>Cumulative Revenue (A)</t>
  </si>
  <si>
    <t>Profit (A)</t>
  </si>
  <si>
    <t>Sales Price (B)</t>
  </si>
  <si>
    <t>Cost per unit (B)</t>
  </si>
  <si>
    <t>Sales (B)</t>
  </si>
  <si>
    <t>Overhead costs (B)</t>
  </si>
  <si>
    <t>Revenue (B)</t>
  </si>
  <si>
    <t>Cumulative Revenue (B)</t>
  </si>
  <si>
    <t>Profit (B)</t>
  </si>
  <si>
    <t>Sales Price (C)</t>
  </si>
  <si>
    <t xml:space="preserve">Profit  (C) </t>
  </si>
  <si>
    <t>Cumulative Revenue (C)</t>
  </si>
  <si>
    <t xml:space="preserve">Revenue (C) </t>
  </si>
  <si>
    <t xml:space="preserve">Overhead costs (C) </t>
  </si>
  <si>
    <t xml:space="preserve">Sales (C) </t>
  </si>
  <si>
    <t xml:space="preserve">Cost per unit (C) </t>
  </si>
  <si>
    <t>Initial costs (A)</t>
  </si>
  <si>
    <t>Initial costs (B)</t>
  </si>
  <si>
    <t>Initial costs (C)</t>
  </si>
  <si>
    <t>Unique Frame Shape</t>
  </si>
  <si>
    <t>Diamond shape</t>
  </si>
  <si>
    <t>Lightweight Material</t>
  </si>
  <si>
    <t>Material strength</t>
  </si>
  <si>
    <t>Smart lock</t>
  </si>
  <si>
    <t>Charge voltage</t>
  </si>
  <si>
    <t>Standard parts</t>
  </si>
  <si>
    <t>80% Carbon fibre</t>
  </si>
  <si>
    <t>3.6 Gpa</t>
  </si>
  <si>
    <t>One lock</t>
  </si>
  <si>
    <t>48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</si>
</sst>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entury Schoolbook"/>
      <family val="2"/>
    </font>
    <font>
      <sz val="16"/>
      <color theme="1"/>
      <name val="Century Schoolbook"/>
      <family val="2"/>
    </font>
    <font>
      <sz val="10"/>
      <color theme="1"/>
      <name val="Arial Unicode MS"/>
      <family val="2"/>
    </font>
    <font>
      <sz val="12"/>
      <color theme="1"/>
      <name val="Century Schoolbook"/>
      <family val="2"/>
    </font>
    <font>
      <sz val="10"/>
      <color theme="1"/>
      <name val="Lucida Sans"/>
      <family val="2"/>
    </font>
    <font>
      <sz val="16"/>
      <color theme="1"/>
      <name val="Lucida Sans"/>
      <family val="2"/>
    </font>
    <font>
      <b/>
      <sz val="10"/>
      <color theme="1"/>
      <name val="Century Schoolbook"/>
      <family val="1"/>
    </font>
    <font>
      <sz val="16"/>
      <color theme="1"/>
      <name val="Arial Unicode MS"/>
      <family val="2"/>
    </font>
    <font>
      <sz val="10"/>
      <color theme="1"/>
      <name val="Century Schoolbook"/>
      <family val="1"/>
    </font>
    <font>
      <sz val="20"/>
      <color theme="1"/>
      <name val="Arial Unicode MS"/>
      <family val="2"/>
    </font>
    <font>
      <i/>
      <sz val="10"/>
      <color theme="1"/>
      <name val="Century Schoolbook"/>
      <family val="1"/>
    </font>
    <font>
      <b/>
      <sz val="11"/>
      <color rgb="FF0070C0"/>
      <name val="Stencil"/>
      <family val="5"/>
    </font>
    <font>
      <sz val="24"/>
      <color theme="1"/>
      <name val="Arial Unicode MS"/>
      <family val="2"/>
    </font>
    <font>
      <sz val="12"/>
      <color theme="1"/>
      <name val="Century Schoolbook"/>
      <family val="1"/>
    </font>
    <font>
      <b/>
      <sz val="11"/>
      <color rgb="FF00B050"/>
      <name val="Stencil"/>
      <family val="5"/>
    </font>
    <font>
      <sz val="10"/>
      <color theme="0"/>
      <name val="Century Schoolbook"/>
      <family val="2"/>
    </font>
    <font>
      <i/>
      <sz val="12"/>
      <color theme="1"/>
      <name val="Calibri"/>
      <family val="2"/>
      <scheme val="minor"/>
    </font>
    <font>
      <sz val="10"/>
      <name val="Century Schoolbook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9" fontId="7" fillId="0" borderId="0" applyFont="0" applyFill="0" applyBorder="0" applyAlignment="0" applyProtection="0"/>
  </cellStyleXfs>
  <cellXfs count="17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 readingOrder="1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2" fontId="0" fillId="0" borderId="1" xfId="0" applyNumberFormat="1" applyBorder="1"/>
    <xf numFmtId="2" fontId="0" fillId="0" borderId="7" xfId="0" applyNumberFormat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1" fillId="2" borderId="8" xfId="0" applyFont="1" applyFill="1" applyBorder="1" applyAlignment="1"/>
    <xf numFmtId="0" fontId="0" fillId="3" borderId="1" xfId="0" applyFill="1" applyBorder="1"/>
    <xf numFmtId="0" fontId="0" fillId="3" borderId="7" xfId="0" applyFill="1" applyBorder="1"/>
    <xf numFmtId="0" fontId="0" fillId="2" borderId="0" xfId="0" applyFill="1"/>
    <xf numFmtId="0" fontId="0" fillId="0" borderId="0" xfId="0" applyFont="1" applyAlignment="1">
      <alignment vertical="center"/>
    </xf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20" xfId="0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2" borderId="12" xfId="0" applyFill="1" applyBorder="1"/>
    <xf numFmtId="0" fontId="0" fillId="2" borderId="0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4" fontId="0" fillId="0" borderId="1" xfId="0" applyNumberFormat="1" applyBorder="1" applyAlignment="1">
      <alignment horizontal="right" vertical="center" wrapText="1"/>
    </xf>
    <xf numFmtId="10" fontId="0" fillId="0" borderId="1" xfId="0" applyNumberFormat="1" applyBorder="1" applyAlignment="1">
      <alignment horizontal="right" vertical="center" wrapText="1"/>
    </xf>
    <xf numFmtId="0" fontId="0" fillId="0" borderId="21" xfId="0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1" applyFont="1" applyFill="1"/>
    <xf numFmtId="0" fontId="5" fillId="0" borderId="0" xfId="1" applyFont="1"/>
    <xf numFmtId="0" fontId="1" fillId="2" borderId="1" xfId="1" applyFont="1" applyFill="1" applyBorder="1" applyAlignment="1">
      <alignment horizontal="center"/>
    </xf>
    <xf numFmtId="0" fontId="5" fillId="2" borderId="1" xfId="1" applyFont="1" applyFill="1" applyBorder="1"/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2" fontId="5" fillId="0" borderId="1" xfId="1" applyNumberFormat="1" applyFont="1" applyBorder="1"/>
    <xf numFmtId="0" fontId="5" fillId="0" borderId="7" xfId="1" applyFont="1" applyBorder="1"/>
    <xf numFmtId="0" fontId="5" fillId="0" borderId="7" xfId="1" applyFont="1" applyBorder="1" applyAlignment="1">
      <alignment horizontal="center"/>
    </xf>
    <xf numFmtId="0" fontId="5" fillId="2" borderId="7" xfId="1" applyFont="1" applyFill="1" applyBorder="1"/>
    <xf numFmtId="0" fontId="6" fillId="0" borderId="0" xfId="1" applyFont="1"/>
    <xf numFmtId="0" fontId="8" fillId="4" borderId="0" xfId="1" applyFont="1" applyFill="1"/>
    <xf numFmtId="0" fontId="7" fillId="4" borderId="0" xfId="1" applyFill="1"/>
    <xf numFmtId="0" fontId="9" fillId="4" borderId="0" xfId="1" applyFont="1" applyFill="1"/>
    <xf numFmtId="0" fontId="8" fillId="4" borderId="22" xfId="1" applyFont="1" applyFill="1" applyBorder="1"/>
    <xf numFmtId="0" fontId="8" fillId="4" borderId="23" xfId="1" applyFont="1" applyFill="1" applyBorder="1"/>
    <xf numFmtId="0" fontId="11" fillId="4" borderId="0" xfId="1" applyFont="1" applyFill="1"/>
    <xf numFmtId="0" fontId="12" fillId="4" borderId="0" xfId="1" applyFont="1" applyFill="1"/>
    <xf numFmtId="0" fontId="12" fillId="4" borderId="0" xfId="1" applyFont="1" applyFill="1" applyAlignment="1">
      <alignment horizontal="center" vertical="center"/>
    </xf>
    <xf numFmtId="0" fontId="12" fillId="4" borderId="22" xfId="1" applyFont="1" applyFill="1" applyBorder="1" applyAlignment="1">
      <alignment horizontal="center" vertical="center"/>
    </xf>
    <xf numFmtId="0" fontId="12" fillId="4" borderId="23" xfId="1" applyFont="1" applyFill="1" applyBorder="1" applyAlignment="1">
      <alignment horizontal="center" vertical="center"/>
    </xf>
    <xf numFmtId="0" fontId="12" fillId="4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7" fillId="4" borderId="0" xfId="1" applyFill="1" applyAlignment="1">
      <alignment horizontal="center" vertical="center"/>
    </xf>
    <xf numFmtId="0" fontId="12" fillId="4" borderId="22" xfId="1" applyFont="1" applyFill="1" applyBorder="1"/>
    <xf numFmtId="0" fontId="12" fillId="4" borderId="23" xfId="1" applyFont="1" applyFill="1" applyBorder="1"/>
    <xf numFmtId="0" fontId="11" fillId="4" borderId="0" xfId="1" applyFont="1" applyFill="1" applyAlignment="1">
      <alignment horizontal="center" vertical="center"/>
    </xf>
    <xf numFmtId="0" fontId="9" fillId="4" borderId="0" xfId="1" applyFont="1" applyFill="1" applyAlignment="1">
      <alignment horizontal="center" vertical="center"/>
    </xf>
    <xf numFmtId="0" fontId="11" fillId="4" borderId="22" xfId="1" applyFont="1" applyFill="1" applyBorder="1"/>
    <xf numFmtId="0" fontId="11" fillId="4" borderId="23" xfId="1" applyFont="1" applyFill="1" applyBorder="1"/>
    <xf numFmtId="0" fontId="15" fillId="5" borderId="31" xfId="1" applyFont="1" applyFill="1" applyBorder="1"/>
    <xf numFmtId="0" fontId="15" fillId="5" borderId="25" xfId="1" applyFont="1" applyFill="1" applyBorder="1" applyAlignment="1">
      <alignment horizontal="center" vertical="center" textRotation="90" wrapText="1"/>
    </xf>
    <xf numFmtId="0" fontId="15" fillId="5" borderId="26" xfId="1" applyFont="1" applyFill="1" applyBorder="1" applyAlignment="1">
      <alignment horizontal="center" vertical="center" wrapText="1"/>
    </xf>
    <xf numFmtId="0" fontId="15" fillId="5" borderId="32" xfId="1" applyFont="1" applyFill="1" applyBorder="1"/>
    <xf numFmtId="0" fontId="7" fillId="5" borderId="1" xfId="1" applyFill="1" applyBorder="1" applyAlignment="1">
      <alignment horizontal="center" vertical="center"/>
    </xf>
    <xf numFmtId="0" fontId="18" fillId="6" borderId="1" xfId="1" applyFont="1" applyFill="1" applyBorder="1" applyAlignment="1">
      <alignment horizontal="left" vertical="center"/>
    </xf>
    <xf numFmtId="2" fontId="7" fillId="0" borderId="1" xfId="1" applyNumberForma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20" fillId="4" borderId="1" xfId="1" applyFont="1" applyFill="1" applyBorder="1" applyAlignment="1">
      <alignment horizontal="center" vertical="center"/>
    </xf>
    <xf numFmtId="0" fontId="15" fillId="4" borderId="0" xfId="1" applyFont="1" applyFill="1"/>
    <xf numFmtId="9" fontId="15" fillId="4" borderId="0" xfId="2" applyFont="1" applyFill="1"/>
    <xf numFmtId="0" fontId="6" fillId="0" borderId="0" xfId="0" applyFont="1"/>
    <xf numFmtId="0" fontId="1" fillId="2" borderId="0" xfId="0" applyFont="1" applyFill="1"/>
    <xf numFmtId="0" fontId="1" fillId="2" borderId="9" xfId="0" applyFont="1" applyFill="1" applyBorder="1"/>
    <xf numFmtId="0" fontId="1" fillId="2" borderId="9" xfId="0" applyFont="1" applyFill="1" applyBorder="1" applyAlignment="1">
      <alignment horizontal="right"/>
    </xf>
    <xf numFmtId="17" fontId="1" fillId="2" borderId="9" xfId="0" applyNumberFormat="1" applyFont="1" applyFill="1" applyBorder="1"/>
    <xf numFmtId="0" fontId="6" fillId="0" borderId="5" xfId="0" applyFont="1" applyBorder="1"/>
    <xf numFmtId="0" fontId="6" fillId="0" borderId="34" xfId="0" applyFont="1" applyBorder="1" applyAlignment="1">
      <alignment horizontal="right"/>
    </xf>
    <xf numFmtId="17" fontId="6" fillId="0" borderId="34" xfId="0" applyNumberFormat="1" applyFont="1" applyBorder="1"/>
    <xf numFmtId="17" fontId="6" fillId="0" borderId="6" xfId="0" applyNumberFormat="1" applyFont="1" applyBorder="1"/>
    <xf numFmtId="0" fontId="0" fillId="0" borderId="35" xfId="0" applyBorder="1"/>
    <xf numFmtId="0" fontId="0" fillId="0" borderId="36" xfId="0" applyBorder="1"/>
    <xf numFmtId="0" fontId="0" fillId="0" borderId="21" xfId="0" applyBorder="1"/>
    <xf numFmtId="0" fontId="0" fillId="0" borderId="34" xfId="0" applyBorder="1"/>
    <xf numFmtId="0" fontId="0" fillId="0" borderId="6" xfId="0" applyBorder="1"/>
    <xf numFmtId="0" fontId="2" fillId="0" borderId="7" xfId="0" applyFont="1" applyBorder="1" applyAlignment="1">
      <alignment horizontal="center" vertical="center" wrapText="1" readingOrder="1"/>
    </xf>
    <xf numFmtId="0" fontId="2" fillId="0" borderId="16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2" fillId="4" borderId="0" xfId="1" applyFont="1" applyFill="1" applyAlignment="1">
      <alignment horizontal="center" vertical="center"/>
    </xf>
    <xf numFmtId="0" fontId="7" fillId="4" borderId="28" xfId="1" applyFill="1" applyBorder="1" applyAlignment="1">
      <alignment horizontal="right" vertical="center"/>
    </xf>
    <xf numFmtId="0" fontId="7" fillId="4" borderId="0" xfId="1" applyFill="1" applyAlignment="1">
      <alignment horizontal="right" vertical="center"/>
    </xf>
    <xf numFmtId="0" fontId="12" fillId="4" borderId="29" xfId="1" applyFont="1" applyFill="1" applyBorder="1" applyAlignment="1">
      <alignment horizontal="center" vertical="center"/>
    </xf>
    <xf numFmtId="0" fontId="13" fillId="4" borderId="4" xfId="1" applyFont="1" applyFill="1" applyBorder="1" applyAlignment="1">
      <alignment horizontal="center" vertical="center"/>
    </xf>
    <xf numFmtId="0" fontId="13" fillId="4" borderId="24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3" fillId="4" borderId="26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27" xfId="1" applyFont="1" applyFill="1" applyBorder="1" applyAlignment="1">
      <alignment horizontal="center" vertical="center"/>
    </xf>
    <xf numFmtId="0" fontId="7" fillId="4" borderId="26" xfId="1" applyFill="1" applyBorder="1" applyAlignment="1">
      <alignment horizontal="right" vertical="center"/>
    </xf>
    <xf numFmtId="0" fontId="7" fillId="4" borderId="8" xfId="1" applyFill="1" applyBorder="1" applyAlignment="1">
      <alignment horizontal="right" vertical="center"/>
    </xf>
    <xf numFmtId="0" fontId="12" fillId="4" borderId="27" xfId="1" applyFont="1" applyFill="1" applyBorder="1" applyAlignment="1">
      <alignment horizontal="center" vertical="center"/>
    </xf>
    <xf numFmtId="0" fontId="14" fillId="4" borderId="29" xfId="1" applyFont="1" applyFill="1" applyBorder="1" applyAlignment="1">
      <alignment horizontal="center" vertical="center"/>
    </xf>
    <xf numFmtId="0" fontId="14" fillId="4" borderId="27" xfId="1" applyFont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24" xfId="1" applyFill="1" applyBorder="1" applyAlignment="1">
      <alignment horizontal="center" vertical="center"/>
    </xf>
    <xf numFmtId="0" fontId="7" fillId="5" borderId="25" xfId="1" applyFill="1" applyBorder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16" fillId="0" borderId="24" xfId="1" applyFont="1" applyBorder="1" applyAlignment="1">
      <alignment horizontal="center" vertical="center"/>
    </xf>
    <xf numFmtId="0" fontId="16" fillId="0" borderId="25" xfId="1" applyFont="1" applyBorder="1" applyAlignment="1">
      <alignment horizontal="center" vertical="center"/>
    </xf>
    <xf numFmtId="0" fontId="15" fillId="5" borderId="1" xfId="1" applyFont="1" applyFill="1" applyBorder="1" applyAlignment="1">
      <alignment horizontal="right" vertical="center"/>
    </xf>
    <xf numFmtId="0" fontId="7" fillId="5" borderId="7" xfId="1" applyFill="1" applyBorder="1" applyAlignment="1">
      <alignment horizontal="center" vertical="center" wrapText="1"/>
    </xf>
    <xf numFmtId="0" fontId="7" fillId="5" borderId="30" xfId="1" applyFill="1" applyBorder="1" applyAlignment="1">
      <alignment horizontal="center" vertical="center" wrapText="1"/>
    </xf>
    <xf numFmtId="0" fontId="7" fillId="5" borderId="16" xfId="1" applyFill="1" applyBorder="1" applyAlignment="1">
      <alignment horizontal="center" vertical="center" wrapText="1"/>
    </xf>
    <xf numFmtId="0" fontId="15" fillId="5" borderId="1" xfId="1" applyFont="1" applyFill="1" applyBorder="1" applyAlignment="1">
      <alignment horizontal="center" textRotation="90"/>
    </xf>
    <xf numFmtId="0" fontId="15" fillId="5" borderId="1" xfId="1" applyFont="1" applyFill="1" applyBorder="1" applyAlignment="1">
      <alignment horizontal="center" textRotation="90" wrapText="1"/>
    </xf>
    <xf numFmtId="0" fontId="15" fillId="5" borderId="9" xfId="1" applyFont="1" applyFill="1" applyBorder="1" applyAlignment="1">
      <alignment horizontal="center" textRotation="90"/>
    </xf>
    <xf numFmtId="0" fontId="15" fillId="5" borderId="33" xfId="1" applyFont="1" applyFill="1" applyBorder="1" applyAlignment="1">
      <alignment horizontal="center" textRotation="90"/>
    </xf>
    <xf numFmtId="0" fontId="7" fillId="0" borderId="1" xfId="1" applyBorder="1" applyAlignment="1">
      <alignment horizontal="center" vertical="center"/>
    </xf>
    <xf numFmtId="0" fontId="19" fillId="0" borderId="7" xfId="1" applyFont="1" applyBorder="1" applyAlignment="1">
      <alignment horizontal="center" vertical="center"/>
    </xf>
    <xf numFmtId="0" fontId="19" fillId="0" borderId="30" xfId="1" applyFont="1" applyBorder="1" applyAlignment="1">
      <alignment horizontal="center" vertical="center"/>
    </xf>
    <xf numFmtId="0" fontId="19" fillId="0" borderId="16" xfId="1" applyFont="1" applyBorder="1" applyAlignment="1">
      <alignment horizontal="center" vertical="center"/>
    </xf>
    <xf numFmtId="0" fontId="7" fillId="4" borderId="1" xfId="1" applyFill="1" applyBorder="1" applyAlignment="1">
      <alignment horizontal="center" textRotation="90"/>
    </xf>
    <xf numFmtId="0" fontId="10" fillId="5" borderId="4" xfId="1" applyFont="1" applyFill="1" applyBorder="1" applyAlignment="1">
      <alignment horizontal="center" wrapText="1"/>
    </xf>
    <xf numFmtId="0" fontId="10" fillId="5" borderId="26" xfId="1" applyFont="1" applyFill="1" applyBorder="1" applyAlignment="1">
      <alignment horizontal="center"/>
    </xf>
    <xf numFmtId="0" fontId="10" fillId="5" borderId="24" xfId="1" applyFont="1" applyFill="1" applyBorder="1" applyAlignment="1">
      <alignment horizontal="center" wrapText="1"/>
    </xf>
    <xf numFmtId="0" fontId="10" fillId="5" borderId="8" xfId="1" applyFont="1" applyFill="1" applyBorder="1" applyAlignment="1">
      <alignment horizontal="center"/>
    </xf>
    <xf numFmtId="0" fontId="10" fillId="5" borderId="25" xfId="1" applyFont="1" applyFill="1" applyBorder="1" applyAlignment="1">
      <alignment horizontal="center" wrapText="1"/>
    </xf>
    <xf numFmtId="0" fontId="10" fillId="5" borderId="27" xfId="1" applyFont="1" applyFill="1" applyBorder="1" applyAlignment="1">
      <alignment horizontal="center"/>
    </xf>
    <xf numFmtId="0" fontId="7" fillId="4" borderId="28" xfId="1" applyFill="1" applyBorder="1" applyAlignment="1">
      <alignment horizontal="center"/>
    </xf>
    <xf numFmtId="0" fontId="7" fillId="5" borderId="1" xfId="1" applyFill="1" applyBorder="1" applyAlignment="1">
      <alignment horizontal="right" vertical="center"/>
    </xf>
    <xf numFmtId="0" fontId="22" fillId="0" borderId="7" xfId="1" applyFont="1" applyBorder="1" applyAlignment="1">
      <alignment horizontal="center" vertical="center" textRotation="90" wrapText="1"/>
    </xf>
    <xf numFmtId="0" fontId="22" fillId="0" borderId="30" xfId="1" applyFont="1" applyBorder="1" applyAlignment="1">
      <alignment horizontal="center" vertical="center" textRotation="90" wrapText="1"/>
    </xf>
    <xf numFmtId="0" fontId="22" fillId="0" borderId="16" xfId="1" applyFont="1" applyBorder="1" applyAlignment="1">
      <alignment horizontal="center" vertical="center" textRotation="90" wrapText="1"/>
    </xf>
    <xf numFmtId="9" fontId="22" fillId="0" borderId="7" xfId="1" applyNumberFormat="1" applyFont="1" applyBorder="1" applyAlignment="1">
      <alignment horizontal="center" vertical="center" textRotation="90" wrapText="1"/>
    </xf>
    <xf numFmtId="1" fontId="15" fillId="0" borderId="7" xfId="1" applyNumberFormat="1" applyFont="1" applyBorder="1" applyAlignment="1">
      <alignment horizontal="center" vertical="center"/>
    </xf>
    <xf numFmtId="1" fontId="15" fillId="0" borderId="30" xfId="1" applyNumberFormat="1" applyFont="1" applyBorder="1" applyAlignment="1">
      <alignment horizontal="center" vertical="center"/>
    </xf>
    <xf numFmtId="1" fontId="15" fillId="0" borderId="16" xfId="1" applyNumberFormat="1" applyFont="1" applyBorder="1" applyAlignment="1">
      <alignment horizontal="center" vertical="center"/>
    </xf>
    <xf numFmtId="0" fontId="15" fillId="6" borderId="7" xfId="1" applyFont="1" applyFill="1" applyBorder="1" applyAlignment="1">
      <alignment horizontal="center" vertical="center"/>
    </xf>
    <xf numFmtId="0" fontId="15" fillId="6" borderId="30" xfId="1" applyFont="1" applyFill="1" applyBorder="1" applyAlignment="1">
      <alignment horizontal="center" vertical="center"/>
    </xf>
    <xf numFmtId="0" fontId="15" fillId="6" borderId="16" xfId="1" applyFont="1" applyFill="1" applyBorder="1" applyAlignment="1">
      <alignment horizontal="center" vertical="center"/>
    </xf>
    <xf numFmtId="9" fontId="15" fillId="6" borderId="7" xfId="2" applyFont="1" applyFill="1" applyBorder="1" applyAlignment="1">
      <alignment horizontal="center" vertical="center"/>
    </xf>
    <xf numFmtId="9" fontId="15" fillId="6" borderId="30" xfId="2" applyFont="1" applyFill="1" applyBorder="1" applyAlignment="1">
      <alignment horizontal="center" vertical="center"/>
    </xf>
    <xf numFmtId="9" fontId="15" fillId="6" borderId="16" xfId="2" applyFont="1" applyFill="1" applyBorder="1" applyAlignment="1">
      <alignment horizontal="center" vertical="center"/>
    </xf>
    <xf numFmtId="0" fontId="21" fillId="6" borderId="7" xfId="1" applyFont="1" applyFill="1" applyBorder="1" applyAlignment="1">
      <alignment horizontal="center" textRotation="90"/>
    </xf>
    <xf numFmtId="0" fontId="21" fillId="6" borderId="30" xfId="1" applyFont="1" applyFill="1" applyBorder="1" applyAlignment="1">
      <alignment horizontal="center" textRotation="90"/>
    </xf>
    <xf numFmtId="0" fontId="21" fillId="6" borderId="16" xfId="1" applyFont="1" applyFill="1" applyBorder="1" applyAlignment="1">
      <alignment horizontal="center" textRotation="90"/>
    </xf>
    <xf numFmtId="9" fontId="15" fillId="5" borderId="1" xfId="2" applyFont="1" applyFill="1" applyBorder="1" applyAlignment="1">
      <alignment horizontal="right" vertical="center"/>
    </xf>
    <xf numFmtId="0" fontId="23" fillId="0" borderId="1" xfId="1" applyFont="1" applyBorder="1"/>
    <xf numFmtId="2" fontId="23" fillId="0" borderId="1" xfId="1" applyNumberFormat="1" applyFont="1" applyBorder="1"/>
    <xf numFmtId="0" fontId="24" fillId="0" borderId="4" xfId="1" applyFont="1" applyBorder="1" applyAlignment="1">
      <alignment horizontal="center" vertical="center" textRotation="90"/>
    </xf>
    <xf numFmtId="0" fontId="24" fillId="0" borderId="24" xfId="1" applyFont="1" applyBorder="1" applyAlignment="1">
      <alignment horizontal="center" vertical="center" textRotation="90"/>
    </xf>
    <xf numFmtId="0" fontId="24" fillId="0" borderId="25" xfId="1" applyFont="1" applyBorder="1" applyAlignment="1">
      <alignment horizontal="center" vertical="center" textRotation="90"/>
    </xf>
    <xf numFmtId="0" fontId="24" fillId="0" borderId="26" xfId="1" applyFont="1" applyBorder="1" applyAlignment="1">
      <alignment horizontal="center" vertical="center" textRotation="90"/>
    </xf>
    <xf numFmtId="0" fontId="24" fillId="0" borderId="8" xfId="1" applyFont="1" applyBorder="1" applyAlignment="1">
      <alignment horizontal="center" vertical="center" textRotation="90"/>
    </xf>
    <xf numFmtId="0" fontId="24" fillId="0" borderId="27" xfId="1" applyFont="1" applyBorder="1" applyAlignment="1">
      <alignment horizontal="center" vertical="center" textRotation="90"/>
    </xf>
  </cellXfs>
  <cellStyles count="3">
    <cellStyle name="Normal" xfId="0" builtinId="0"/>
    <cellStyle name="Normal 2" xfId="1" xr:uid="{C6E327D4-FF86-A146-8047-5D6BA8F64C74}"/>
    <cellStyle name="Per cent 2" xfId="2" xr:uid="{FDA81C74-FB38-5447-A457-2476BAC13F16}"/>
  </cellStyles>
  <dxfs count="2">
    <dxf>
      <font>
        <color theme="0"/>
      </font>
      <fill>
        <patternFill>
          <bgColor rgb="FFFF0000"/>
        </patternFill>
      </fill>
    </dxf>
    <dxf>
      <font>
        <color auto="1"/>
      </font>
      <fill>
        <gradientFill type="path" left="0.5" right="0.5" top="0.5" bottom="0.5">
          <stop position="0">
            <color rgb="FFFFC000"/>
          </stop>
          <stop position="1">
            <color theme="0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'S03 Location Prioritization'!$F$1</c:f>
              <c:strCache>
                <c:ptCount val="1"/>
                <c:pt idx="0">
                  <c:v>Cum. Share
[%]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'S03 Location Prioritization'!$A$2:$A$22</c:f>
              <c:strCache>
                <c:ptCount val="21"/>
                <c:pt idx="0">
                  <c:v>0</c:v>
                </c:pt>
                <c:pt idx="1">
                  <c:v>F03</c:v>
                </c:pt>
                <c:pt idx="2">
                  <c:v>F04</c:v>
                </c:pt>
                <c:pt idx="3">
                  <c:v>F06</c:v>
                </c:pt>
                <c:pt idx="4">
                  <c:v>F09</c:v>
                </c:pt>
                <c:pt idx="5">
                  <c:v>F01</c:v>
                </c:pt>
                <c:pt idx="6">
                  <c:v>F02</c:v>
                </c:pt>
                <c:pt idx="7">
                  <c:v>F05</c:v>
                </c:pt>
                <c:pt idx="8">
                  <c:v>F08</c:v>
                </c:pt>
                <c:pt idx="9">
                  <c:v>F10</c:v>
                </c:pt>
                <c:pt idx="10">
                  <c:v>F19</c:v>
                </c:pt>
                <c:pt idx="11">
                  <c:v>F18</c:v>
                </c:pt>
                <c:pt idx="12">
                  <c:v>F17</c:v>
                </c:pt>
                <c:pt idx="13">
                  <c:v>F16</c:v>
                </c:pt>
                <c:pt idx="14">
                  <c:v>F15</c:v>
                </c:pt>
                <c:pt idx="15">
                  <c:v>F14</c:v>
                </c:pt>
                <c:pt idx="16">
                  <c:v>F13</c:v>
                </c:pt>
                <c:pt idx="17">
                  <c:v>F12</c:v>
                </c:pt>
                <c:pt idx="18">
                  <c:v>F11</c:v>
                </c:pt>
                <c:pt idx="19">
                  <c:v>F07</c:v>
                </c:pt>
                <c:pt idx="20">
                  <c:v>F20</c:v>
                </c:pt>
              </c:strCache>
            </c:strRef>
          </c:cat>
          <c:val>
            <c:numRef>
              <c:f>'S03 Location Prioritization'!$F$2:$F$22</c:f>
              <c:numCache>
                <c:formatCode>0.00%</c:formatCode>
                <c:ptCount val="21"/>
                <c:pt idx="0" formatCode="General">
                  <c:v>0</c:v>
                </c:pt>
                <c:pt idx="1">
                  <c:v>0.57531257051574214</c:v>
                </c:pt>
                <c:pt idx="2">
                  <c:v>0.73640009026014996</c:v>
                </c:pt>
                <c:pt idx="3">
                  <c:v>0.82141850345858747</c:v>
                </c:pt>
                <c:pt idx="4">
                  <c:v>0.87053741225684256</c:v>
                </c:pt>
                <c:pt idx="5">
                  <c:v>0.90697387505617288</c:v>
                </c:pt>
                <c:pt idx="6">
                  <c:v>0.93458887844092853</c:v>
                </c:pt>
                <c:pt idx="7">
                  <c:v>0.95280710984059369</c:v>
                </c:pt>
                <c:pt idx="8">
                  <c:v>0.96546398639193998</c:v>
                </c:pt>
                <c:pt idx="9">
                  <c:v>0.97307089704653704</c:v>
                </c:pt>
                <c:pt idx="10">
                  <c:v>0.9802303423685107</c:v>
                </c:pt>
                <c:pt idx="11">
                  <c:v>0.98540815550315242</c:v>
                </c:pt>
                <c:pt idx="12">
                  <c:v>0.98914129484961011</c:v>
                </c:pt>
                <c:pt idx="13">
                  <c:v>0.99216168584481779</c:v>
                </c:pt>
                <c:pt idx="14">
                  <c:v>0.99476976949782248</c:v>
                </c:pt>
                <c:pt idx="15">
                  <c:v>0.99679486974603793</c:v>
                </c:pt>
                <c:pt idx="16">
                  <c:v>0.9981756199152757</c:v>
                </c:pt>
                <c:pt idx="17">
                  <c:v>0.99894270334263002</c:v>
                </c:pt>
                <c:pt idx="18">
                  <c:v>0.99966504023672198</c:v>
                </c:pt>
                <c:pt idx="19">
                  <c:v>0.99990027915444402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E9-5C48-A8BE-806CCC723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550175"/>
        <c:axId val="1616320991"/>
      </c:lineChart>
      <c:catAx>
        <c:axId val="161655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16320991"/>
        <c:crosses val="autoZero"/>
        <c:auto val="1"/>
        <c:lblAlgn val="ctr"/>
        <c:lblOffset val="100"/>
        <c:noMultiLvlLbl val="0"/>
      </c:catAx>
      <c:valAx>
        <c:axId val="161632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1655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'S03 Location Prioritization'!$E$1</c:f>
              <c:strCache>
                <c:ptCount val="1"/>
                <c:pt idx="0">
                  <c:v>Share 
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'S03 Location Prioritization'!$A$2:$A$22</c:f>
              <c:strCache>
                <c:ptCount val="21"/>
                <c:pt idx="0">
                  <c:v>0</c:v>
                </c:pt>
                <c:pt idx="1">
                  <c:v>F03</c:v>
                </c:pt>
                <c:pt idx="2">
                  <c:v>F04</c:v>
                </c:pt>
                <c:pt idx="3">
                  <c:v>F06</c:v>
                </c:pt>
                <c:pt idx="4">
                  <c:v>F09</c:v>
                </c:pt>
                <c:pt idx="5">
                  <c:v>F01</c:v>
                </c:pt>
                <c:pt idx="6">
                  <c:v>F02</c:v>
                </c:pt>
                <c:pt idx="7">
                  <c:v>F05</c:v>
                </c:pt>
                <c:pt idx="8">
                  <c:v>F08</c:v>
                </c:pt>
                <c:pt idx="9">
                  <c:v>F10</c:v>
                </c:pt>
                <c:pt idx="10">
                  <c:v>F19</c:v>
                </c:pt>
                <c:pt idx="11">
                  <c:v>F18</c:v>
                </c:pt>
                <c:pt idx="12">
                  <c:v>F17</c:v>
                </c:pt>
                <c:pt idx="13">
                  <c:v>F16</c:v>
                </c:pt>
                <c:pt idx="14">
                  <c:v>F15</c:v>
                </c:pt>
                <c:pt idx="15">
                  <c:v>F14</c:v>
                </c:pt>
                <c:pt idx="16">
                  <c:v>F13</c:v>
                </c:pt>
                <c:pt idx="17">
                  <c:v>F12</c:v>
                </c:pt>
                <c:pt idx="18">
                  <c:v>F11</c:v>
                </c:pt>
                <c:pt idx="19">
                  <c:v>F07</c:v>
                </c:pt>
                <c:pt idx="20">
                  <c:v>F20</c:v>
                </c:pt>
              </c:strCache>
            </c:strRef>
          </c:cat>
          <c:val>
            <c:numRef>
              <c:f>'S03 Location Prioritization'!$E$2:$E$22</c:f>
              <c:numCache>
                <c:formatCode>0.00%</c:formatCode>
                <c:ptCount val="21"/>
                <c:pt idx="1">
                  <c:v>0.57531257051574214</c:v>
                </c:pt>
                <c:pt idx="2">
                  <c:v>0.1610875197444078</c:v>
                </c:pt>
                <c:pt idx="3">
                  <c:v>8.5018413198437448E-2</c:v>
                </c:pt>
                <c:pt idx="4">
                  <c:v>4.9118908798255138E-2</c:v>
                </c:pt>
                <c:pt idx="5">
                  <c:v>3.6436462799330334E-2</c:v>
                </c:pt>
                <c:pt idx="6">
                  <c:v>2.7615003384755622E-2</c:v>
                </c:pt>
                <c:pt idx="7">
                  <c:v>1.8218231399665167E-2</c:v>
                </c:pt>
                <c:pt idx="8">
                  <c:v>1.2656876551346327E-2</c:v>
                </c:pt>
                <c:pt idx="9">
                  <c:v>7.6069106545970351E-3</c:v>
                </c:pt>
                <c:pt idx="10">
                  <c:v>7.1594453219736799E-3</c:v>
                </c:pt>
                <c:pt idx="11">
                  <c:v>5.1778131346416796E-3</c:v>
                </c:pt>
                <c:pt idx="12">
                  <c:v>3.7331393464577044E-3</c:v>
                </c:pt>
                <c:pt idx="13">
                  <c:v>3.0203909952076463E-3</c:v>
                </c:pt>
                <c:pt idx="14">
                  <c:v>2.6080836530046978E-3</c:v>
                </c:pt>
                <c:pt idx="15">
                  <c:v>2.0251002482154124E-3</c:v>
                </c:pt>
                <c:pt idx="16">
                  <c:v>1.3807501692377812E-3</c:v>
                </c:pt>
                <c:pt idx="17">
                  <c:v>7.6708342735432283E-4</c:v>
                </c:pt>
                <c:pt idx="18">
                  <c:v>7.2233689409198737E-4</c:v>
                </c:pt>
                <c:pt idx="19">
                  <c:v>2.3523891772199234E-4</c:v>
                </c:pt>
                <c:pt idx="20">
                  <c:v>9.9720845556061977E-5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E-8747-B8E9-11EBB3C4A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7243775"/>
        <c:axId val="1996631695"/>
      </c:barChart>
      <c:lineChart>
        <c:grouping val="standard"/>
        <c:varyColors val="0"/>
        <c:ser>
          <c:idx val="1"/>
          <c:order val="1"/>
          <c:tx>
            <c:strRef>
              <c:f>'S03 Location Prioritization'!$F$1</c:f>
              <c:strCache>
                <c:ptCount val="1"/>
                <c:pt idx="0">
                  <c:v>Cum. Share
[%]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'S03 Location Prioritization'!$A$2:$A$22</c:f>
              <c:strCache>
                <c:ptCount val="21"/>
                <c:pt idx="0">
                  <c:v>0</c:v>
                </c:pt>
                <c:pt idx="1">
                  <c:v>F03</c:v>
                </c:pt>
                <c:pt idx="2">
                  <c:v>F04</c:v>
                </c:pt>
                <c:pt idx="3">
                  <c:v>F06</c:v>
                </c:pt>
                <c:pt idx="4">
                  <c:v>F09</c:v>
                </c:pt>
                <c:pt idx="5">
                  <c:v>F01</c:v>
                </c:pt>
                <c:pt idx="6">
                  <c:v>F02</c:v>
                </c:pt>
                <c:pt idx="7">
                  <c:v>F05</c:v>
                </c:pt>
                <c:pt idx="8">
                  <c:v>F08</c:v>
                </c:pt>
                <c:pt idx="9">
                  <c:v>F10</c:v>
                </c:pt>
                <c:pt idx="10">
                  <c:v>F19</c:v>
                </c:pt>
                <c:pt idx="11">
                  <c:v>F18</c:v>
                </c:pt>
                <c:pt idx="12">
                  <c:v>F17</c:v>
                </c:pt>
                <c:pt idx="13">
                  <c:v>F16</c:v>
                </c:pt>
                <c:pt idx="14">
                  <c:v>F15</c:v>
                </c:pt>
                <c:pt idx="15">
                  <c:v>F14</c:v>
                </c:pt>
                <c:pt idx="16">
                  <c:v>F13</c:v>
                </c:pt>
                <c:pt idx="17">
                  <c:v>F12</c:v>
                </c:pt>
                <c:pt idx="18">
                  <c:v>F11</c:v>
                </c:pt>
                <c:pt idx="19">
                  <c:v>F07</c:v>
                </c:pt>
                <c:pt idx="20">
                  <c:v>F20</c:v>
                </c:pt>
              </c:strCache>
            </c:strRef>
          </c:cat>
          <c:val>
            <c:numRef>
              <c:f>'S03 Location Prioritization'!$F$2:$F$22</c:f>
              <c:numCache>
                <c:formatCode>0.00%</c:formatCode>
                <c:ptCount val="21"/>
                <c:pt idx="0" formatCode="General">
                  <c:v>0</c:v>
                </c:pt>
                <c:pt idx="1">
                  <c:v>0.57531257051574214</c:v>
                </c:pt>
                <c:pt idx="2">
                  <c:v>0.73640009026014996</c:v>
                </c:pt>
                <c:pt idx="3">
                  <c:v>0.82141850345858747</c:v>
                </c:pt>
                <c:pt idx="4">
                  <c:v>0.87053741225684256</c:v>
                </c:pt>
                <c:pt idx="5">
                  <c:v>0.90697387505617288</c:v>
                </c:pt>
                <c:pt idx="6">
                  <c:v>0.93458887844092853</c:v>
                </c:pt>
                <c:pt idx="7">
                  <c:v>0.95280710984059369</c:v>
                </c:pt>
                <c:pt idx="8">
                  <c:v>0.96546398639193998</c:v>
                </c:pt>
                <c:pt idx="9">
                  <c:v>0.97307089704653704</c:v>
                </c:pt>
                <c:pt idx="10">
                  <c:v>0.9802303423685107</c:v>
                </c:pt>
                <c:pt idx="11">
                  <c:v>0.98540815550315242</c:v>
                </c:pt>
                <c:pt idx="12">
                  <c:v>0.98914129484961011</c:v>
                </c:pt>
                <c:pt idx="13">
                  <c:v>0.99216168584481779</c:v>
                </c:pt>
                <c:pt idx="14">
                  <c:v>0.99476976949782248</c:v>
                </c:pt>
                <c:pt idx="15">
                  <c:v>0.99679486974603793</c:v>
                </c:pt>
                <c:pt idx="16">
                  <c:v>0.9981756199152757</c:v>
                </c:pt>
                <c:pt idx="17">
                  <c:v>0.99894270334263002</c:v>
                </c:pt>
                <c:pt idx="18">
                  <c:v>0.99966504023672198</c:v>
                </c:pt>
                <c:pt idx="19">
                  <c:v>0.99990027915444402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2E-8747-B8E9-11EBB3C4A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7243775"/>
        <c:axId val="1996631695"/>
      </c:lineChart>
      <c:catAx>
        <c:axId val="199724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96631695"/>
        <c:crosses val="autoZero"/>
        <c:auto val="1"/>
        <c:lblAlgn val="ctr"/>
        <c:lblOffset val="100"/>
        <c:noMultiLvlLbl val="0"/>
      </c:catAx>
      <c:valAx>
        <c:axId val="199663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9724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'S04 Product Life Cyle'!$A$6</c:f>
              <c:strCache>
                <c:ptCount val="1"/>
                <c:pt idx="0">
                  <c:v>Sales (A)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'S04 Product Life Cyle'!$B$1:$CH$1</c:f>
              <c:strCache>
                <c:ptCount val="85"/>
                <c:pt idx="0">
                  <c:v>Initial</c:v>
                </c:pt>
                <c:pt idx="1">
                  <c:v>Jan 14</c:v>
                </c:pt>
                <c:pt idx="2">
                  <c:v>Feb 14</c:v>
                </c:pt>
                <c:pt idx="3">
                  <c:v>Mar 14</c:v>
                </c:pt>
                <c:pt idx="4">
                  <c:v>Apr 14</c:v>
                </c:pt>
                <c:pt idx="5">
                  <c:v>May 14</c:v>
                </c:pt>
                <c:pt idx="6">
                  <c:v>Jun 14</c:v>
                </c:pt>
                <c:pt idx="7">
                  <c:v>Jul 14</c:v>
                </c:pt>
                <c:pt idx="8">
                  <c:v>Aug 14</c:v>
                </c:pt>
                <c:pt idx="9">
                  <c:v>Sep 14</c:v>
                </c:pt>
                <c:pt idx="10">
                  <c:v>Oct 14</c:v>
                </c:pt>
                <c:pt idx="11">
                  <c:v>Nov 14</c:v>
                </c:pt>
                <c:pt idx="12">
                  <c:v>Dec 14</c:v>
                </c:pt>
                <c:pt idx="13">
                  <c:v>Jan 15</c:v>
                </c:pt>
                <c:pt idx="14">
                  <c:v>Feb 15</c:v>
                </c:pt>
                <c:pt idx="15">
                  <c:v>Mar 15</c:v>
                </c:pt>
                <c:pt idx="16">
                  <c:v>Apr 15</c:v>
                </c:pt>
                <c:pt idx="17">
                  <c:v>May 15</c:v>
                </c:pt>
                <c:pt idx="18">
                  <c:v>Jun 15</c:v>
                </c:pt>
                <c:pt idx="19">
                  <c:v>Jul 15</c:v>
                </c:pt>
                <c:pt idx="20">
                  <c:v>Aug 15</c:v>
                </c:pt>
                <c:pt idx="21">
                  <c:v>Sep 15</c:v>
                </c:pt>
                <c:pt idx="22">
                  <c:v>Oct 15</c:v>
                </c:pt>
                <c:pt idx="23">
                  <c:v>Nov 15</c:v>
                </c:pt>
                <c:pt idx="24">
                  <c:v>Dec 15</c:v>
                </c:pt>
                <c:pt idx="25">
                  <c:v>Jan 16</c:v>
                </c:pt>
                <c:pt idx="26">
                  <c:v>Feb 16</c:v>
                </c:pt>
                <c:pt idx="27">
                  <c:v>Mar 16</c:v>
                </c:pt>
                <c:pt idx="28">
                  <c:v>Apr 16</c:v>
                </c:pt>
                <c:pt idx="29">
                  <c:v>May 16</c:v>
                </c:pt>
                <c:pt idx="30">
                  <c:v>Jun 16</c:v>
                </c:pt>
                <c:pt idx="31">
                  <c:v>Jul 16</c:v>
                </c:pt>
                <c:pt idx="32">
                  <c:v>Aug 16</c:v>
                </c:pt>
                <c:pt idx="33">
                  <c:v>Sep 16</c:v>
                </c:pt>
                <c:pt idx="34">
                  <c:v>Oct 16</c:v>
                </c:pt>
                <c:pt idx="35">
                  <c:v>Nov 16</c:v>
                </c:pt>
                <c:pt idx="36">
                  <c:v>Dec 16</c:v>
                </c:pt>
                <c:pt idx="37">
                  <c:v>Jan 17</c:v>
                </c:pt>
                <c:pt idx="38">
                  <c:v>Feb 17</c:v>
                </c:pt>
                <c:pt idx="39">
                  <c:v>Mar 17</c:v>
                </c:pt>
                <c:pt idx="40">
                  <c:v>Apr 17</c:v>
                </c:pt>
                <c:pt idx="41">
                  <c:v>May 17</c:v>
                </c:pt>
                <c:pt idx="42">
                  <c:v>Jun 17</c:v>
                </c:pt>
                <c:pt idx="43">
                  <c:v>Jul 17</c:v>
                </c:pt>
                <c:pt idx="44">
                  <c:v>Aug 17</c:v>
                </c:pt>
                <c:pt idx="45">
                  <c:v>Sep 17</c:v>
                </c:pt>
                <c:pt idx="46">
                  <c:v>Oct 17</c:v>
                </c:pt>
                <c:pt idx="47">
                  <c:v>Nov 17</c:v>
                </c:pt>
                <c:pt idx="48">
                  <c:v>Dec 17</c:v>
                </c:pt>
                <c:pt idx="49">
                  <c:v>Jan 18</c:v>
                </c:pt>
                <c:pt idx="50">
                  <c:v>Feb 18</c:v>
                </c:pt>
                <c:pt idx="51">
                  <c:v>Mar 18</c:v>
                </c:pt>
                <c:pt idx="52">
                  <c:v>Apr 18</c:v>
                </c:pt>
                <c:pt idx="53">
                  <c:v>May 18</c:v>
                </c:pt>
                <c:pt idx="54">
                  <c:v>Jun 18</c:v>
                </c:pt>
                <c:pt idx="55">
                  <c:v>Jul 18</c:v>
                </c:pt>
                <c:pt idx="56">
                  <c:v>Aug 18</c:v>
                </c:pt>
                <c:pt idx="57">
                  <c:v>Sep 18</c:v>
                </c:pt>
                <c:pt idx="58">
                  <c:v>Oct 18</c:v>
                </c:pt>
                <c:pt idx="59">
                  <c:v>Nov 18</c:v>
                </c:pt>
                <c:pt idx="60">
                  <c:v>Dec 18</c:v>
                </c:pt>
                <c:pt idx="61">
                  <c:v>Jan 19</c:v>
                </c:pt>
                <c:pt idx="62">
                  <c:v>Feb 19</c:v>
                </c:pt>
                <c:pt idx="63">
                  <c:v>Mar 19</c:v>
                </c:pt>
                <c:pt idx="64">
                  <c:v>Apr 19</c:v>
                </c:pt>
                <c:pt idx="65">
                  <c:v>May 19</c:v>
                </c:pt>
                <c:pt idx="66">
                  <c:v>Jun 19</c:v>
                </c:pt>
                <c:pt idx="67">
                  <c:v>Jul 19</c:v>
                </c:pt>
                <c:pt idx="68">
                  <c:v>Aug 19</c:v>
                </c:pt>
                <c:pt idx="69">
                  <c:v>Sep 19</c:v>
                </c:pt>
                <c:pt idx="70">
                  <c:v>Oct 19</c:v>
                </c:pt>
                <c:pt idx="71">
                  <c:v>Nov 19</c:v>
                </c:pt>
                <c:pt idx="72">
                  <c:v>Dec 19</c:v>
                </c:pt>
                <c:pt idx="73">
                  <c:v>Jan 20</c:v>
                </c:pt>
                <c:pt idx="74">
                  <c:v>Feb 20</c:v>
                </c:pt>
                <c:pt idx="75">
                  <c:v>Mar 20</c:v>
                </c:pt>
                <c:pt idx="76">
                  <c:v>Apr 20</c:v>
                </c:pt>
                <c:pt idx="77">
                  <c:v>May 20</c:v>
                </c:pt>
                <c:pt idx="78">
                  <c:v>Jun 20</c:v>
                </c:pt>
                <c:pt idx="79">
                  <c:v>Jul 20</c:v>
                </c:pt>
                <c:pt idx="80">
                  <c:v>Aug 20</c:v>
                </c:pt>
                <c:pt idx="81">
                  <c:v>Sep 20</c:v>
                </c:pt>
                <c:pt idx="82">
                  <c:v>Oct 20</c:v>
                </c:pt>
                <c:pt idx="83">
                  <c:v>Nov 20</c:v>
                </c:pt>
                <c:pt idx="84">
                  <c:v>Dec 20</c:v>
                </c:pt>
              </c:strCache>
            </c:strRef>
          </c:cat>
          <c:val>
            <c:numRef>
              <c:f>'S04 Product Life Cyle'!$B$6:$CH$6</c:f>
              <c:numCache>
                <c:formatCode>General</c:formatCode>
                <c:ptCount val="85"/>
                <c:pt idx="0">
                  <c:v>0</c:v>
                </c:pt>
                <c:pt idx="1">
                  <c:v>12</c:v>
                </c:pt>
                <c:pt idx="2">
                  <c:v>20</c:v>
                </c:pt>
                <c:pt idx="3">
                  <c:v>37</c:v>
                </c:pt>
                <c:pt idx="4">
                  <c:v>84</c:v>
                </c:pt>
                <c:pt idx="5">
                  <c:v>178</c:v>
                </c:pt>
                <c:pt idx="6">
                  <c:v>353</c:v>
                </c:pt>
                <c:pt idx="7">
                  <c:v>714</c:v>
                </c:pt>
                <c:pt idx="8">
                  <c:v>1430</c:v>
                </c:pt>
                <c:pt idx="9">
                  <c:v>2858</c:v>
                </c:pt>
                <c:pt idx="10">
                  <c:v>5724</c:v>
                </c:pt>
                <c:pt idx="11">
                  <c:v>11451</c:v>
                </c:pt>
                <c:pt idx="12">
                  <c:v>22903</c:v>
                </c:pt>
                <c:pt idx="13">
                  <c:v>29449</c:v>
                </c:pt>
                <c:pt idx="14">
                  <c:v>36368</c:v>
                </c:pt>
                <c:pt idx="15">
                  <c:v>42833</c:v>
                </c:pt>
                <c:pt idx="16">
                  <c:v>48833</c:v>
                </c:pt>
                <c:pt idx="17">
                  <c:v>51584</c:v>
                </c:pt>
                <c:pt idx="18">
                  <c:v>54451</c:v>
                </c:pt>
                <c:pt idx="19">
                  <c:v>56265</c:v>
                </c:pt>
                <c:pt idx="20">
                  <c:v>58065</c:v>
                </c:pt>
                <c:pt idx="21">
                  <c:v>59523</c:v>
                </c:pt>
                <c:pt idx="22">
                  <c:v>61015</c:v>
                </c:pt>
                <c:pt idx="23">
                  <c:v>62416</c:v>
                </c:pt>
                <c:pt idx="24">
                  <c:v>64277</c:v>
                </c:pt>
                <c:pt idx="25">
                  <c:v>65872</c:v>
                </c:pt>
                <c:pt idx="26">
                  <c:v>67004</c:v>
                </c:pt>
                <c:pt idx="27">
                  <c:v>68779</c:v>
                </c:pt>
                <c:pt idx="28">
                  <c:v>70726</c:v>
                </c:pt>
                <c:pt idx="29">
                  <c:v>72688</c:v>
                </c:pt>
                <c:pt idx="30">
                  <c:v>73738</c:v>
                </c:pt>
                <c:pt idx="31">
                  <c:v>75620</c:v>
                </c:pt>
                <c:pt idx="32">
                  <c:v>76838</c:v>
                </c:pt>
                <c:pt idx="33">
                  <c:v>78648</c:v>
                </c:pt>
                <c:pt idx="34">
                  <c:v>80492</c:v>
                </c:pt>
                <c:pt idx="35">
                  <c:v>82443</c:v>
                </c:pt>
                <c:pt idx="36">
                  <c:v>84196</c:v>
                </c:pt>
                <c:pt idx="37">
                  <c:v>85961</c:v>
                </c:pt>
                <c:pt idx="38">
                  <c:v>87294</c:v>
                </c:pt>
                <c:pt idx="39">
                  <c:v>88357</c:v>
                </c:pt>
                <c:pt idx="40">
                  <c:v>89219</c:v>
                </c:pt>
                <c:pt idx="41">
                  <c:v>89963</c:v>
                </c:pt>
                <c:pt idx="42">
                  <c:v>89886</c:v>
                </c:pt>
                <c:pt idx="43">
                  <c:v>89820</c:v>
                </c:pt>
                <c:pt idx="44">
                  <c:v>89837</c:v>
                </c:pt>
                <c:pt idx="45">
                  <c:v>89845</c:v>
                </c:pt>
                <c:pt idx="46">
                  <c:v>89819</c:v>
                </c:pt>
                <c:pt idx="47">
                  <c:v>89815</c:v>
                </c:pt>
                <c:pt idx="48">
                  <c:v>89819</c:v>
                </c:pt>
                <c:pt idx="49">
                  <c:v>89827</c:v>
                </c:pt>
                <c:pt idx="50">
                  <c:v>89821</c:v>
                </c:pt>
                <c:pt idx="51">
                  <c:v>89805</c:v>
                </c:pt>
                <c:pt idx="52">
                  <c:v>89779</c:v>
                </c:pt>
                <c:pt idx="53">
                  <c:v>89765</c:v>
                </c:pt>
                <c:pt idx="54">
                  <c:v>89752</c:v>
                </c:pt>
                <c:pt idx="55">
                  <c:v>89748</c:v>
                </c:pt>
                <c:pt idx="56">
                  <c:v>89732</c:v>
                </c:pt>
                <c:pt idx="57">
                  <c:v>89724</c:v>
                </c:pt>
                <c:pt idx="58">
                  <c:v>89696</c:v>
                </c:pt>
                <c:pt idx="59">
                  <c:v>89697</c:v>
                </c:pt>
                <c:pt idx="60">
                  <c:v>89706</c:v>
                </c:pt>
                <c:pt idx="61">
                  <c:v>89707</c:v>
                </c:pt>
                <c:pt idx="62">
                  <c:v>89682</c:v>
                </c:pt>
                <c:pt idx="63">
                  <c:v>89668</c:v>
                </c:pt>
                <c:pt idx="64">
                  <c:v>89675</c:v>
                </c:pt>
                <c:pt idx="65">
                  <c:v>89654</c:v>
                </c:pt>
                <c:pt idx="66">
                  <c:v>89661</c:v>
                </c:pt>
                <c:pt idx="67">
                  <c:v>89659</c:v>
                </c:pt>
                <c:pt idx="68">
                  <c:v>89494</c:v>
                </c:pt>
                <c:pt idx="69">
                  <c:v>89209</c:v>
                </c:pt>
                <c:pt idx="70">
                  <c:v>88872</c:v>
                </c:pt>
                <c:pt idx="71">
                  <c:v>88399</c:v>
                </c:pt>
                <c:pt idx="72">
                  <c:v>88255</c:v>
                </c:pt>
                <c:pt idx="73">
                  <c:v>87754</c:v>
                </c:pt>
                <c:pt idx="74">
                  <c:v>87151</c:v>
                </c:pt>
                <c:pt idx="75">
                  <c:v>85730</c:v>
                </c:pt>
                <c:pt idx="76">
                  <c:v>83311</c:v>
                </c:pt>
                <c:pt idx="77">
                  <c:v>80271</c:v>
                </c:pt>
                <c:pt idx="78">
                  <c:v>75028</c:v>
                </c:pt>
                <c:pt idx="79">
                  <c:v>65642</c:v>
                </c:pt>
                <c:pt idx="80">
                  <c:v>55659</c:v>
                </c:pt>
                <c:pt idx="81">
                  <c:v>43770</c:v>
                </c:pt>
                <c:pt idx="82">
                  <c:v>26776</c:v>
                </c:pt>
                <c:pt idx="83">
                  <c:v>11639</c:v>
                </c:pt>
                <c:pt idx="84">
                  <c:v>10239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54-6D45-9533-298DBD467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756575"/>
        <c:axId val="1647079215"/>
      </c:lineChart>
      <c:catAx>
        <c:axId val="164675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47079215"/>
        <c:crosses val="autoZero"/>
        <c:auto val="1"/>
        <c:lblAlgn val="ctr"/>
        <c:lblOffset val="100"/>
        <c:noMultiLvlLbl val="0"/>
      </c:catAx>
      <c:valAx>
        <c:axId val="164707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4675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'S04 Product Life Cyle'!$A$16</c:f>
              <c:strCache>
                <c:ptCount val="1"/>
                <c:pt idx="0">
                  <c:v>Sales (B)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'S04 Product Life Cyle'!$B$1:$CH$1</c:f>
              <c:strCache>
                <c:ptCount val="85"/>
                <c:pt idx="0">
                  <c:v>Initial</c:v>
                </c:pt>
                <c:pt idx="1">
                  <c:v>Jan 14</c:v>
                </c:pt>
                <c:pt idx="2">
                  <c:v>Feb 14</c:v>
                </c:pt>
                <c:pt idx="3">
                  <c:v>Mar 14</c:v>
                </c:pt>
                <c:pt idx="4">
                  <c:v>Apr 14</c:v>
                </c:pt>
                <c:pt idx="5">
                  <c:v>May 14</c:v>
                </c:pt>
                <c:pt idx="6">
                  <c:v>Jun 14</c:v>
                </c:pt>
                <c:pt idx="7">
                  <c:v>Jul 14</c:v>
                </c:pt>
                <c:pt idx="8">
                  <c:v>Aug 14</c:v>
                </c:pt>
                <c:pt idx="9">
                  <c:v>Sep 14</c:v>
                </c:pt>
                <c:pt idx="10">
                  <c:v>Oct 14</c:v>
                </c:pt>
                <c:pt idx="11">
                  <c:v>Nov 14</c:v>
                </c:pt>
                <c:pt idx="12">
                  <c:v>Dec 14</c:v>
                </c:pt>
                <c:pt idx="13">
                  <c:v>Jan 15</c:v>
                </c:pt>
                <c:pt idx="14">
                  <c:v>Feb 15</c:v>
                </c:pt>
                <c:pt idx="15">
                  <c:v>Mar 15</c:v>
                </c:pt>
                <c:pt idx="16">
                  <c:v>Apr 15</c:v>
                </c:pt>
                <c:pt idx="17">
                  <c:v>May 15</c:v>
                </c:pt>
                <c:pt idx="18">
                  <c:v>Jun 15</c:v>
                </c:pt>
                <c:pt idx="19">
                  <c:v>Jul 15</c:v>
                </c:pt>
                <c:pt idx="20">
                  <c:v>Aug 15</c:v>
                </c:pt>
                <c:pt idx="21">
                  <c:v>Sep 15</c:v>
                </c:pt>
                <c:pt idx="22">
                  <c:v>Oct 15</c:v>
                </c:pt>
                <c:pt idx="23">
                  <c:v>Nov 15</c:v>
                </c:pt>
                <c:pt idx="24">
                  <c:v>Dec 15</c:v>
                </c:pt>
                <c:pt idx="25">
                  <c:v>Jan 16</c:v>
                </c:pt>
                <c:pt idx="26">
                  <c:v>Feb 16</c:v>
                </c:pt>
                <c:pt idx="27">
                  <c:v>Mar 16</c:v>
                </c:pt>
                <c:pt idx="28">
                  <c:v>Apr 16</c:v>
                </c:pt>
                <c:pt idx="29">
                  <c:v>May 16</c:v>
                </c:pt>
                <c:pt idx="30">
                  <c:v>Jun 16</c:v>
                </c:pt>
                <c:pt idx="31">
                  <c:v>Jul 16</c:v>
                </c:pt>
                <c:pt idx="32">
                  <c:v>Aug 16</c:v>
                </c:pt>
                <c:pt idx="33">
                  <c:v>Sep 16</c:v>
                </c:pt>
                <c:pt idx="34">
                  <c:v>Oct 16</c:v>
                </c:pt>
                <c:pt idx="35">
                  <c:v>Nov 16</c:v>
                </c:pt>
                <c:pt idx="36">
                  <c:v>Dec 16</c:v>
                </c:pt>
                <c:pt idx="37">
                  <c:v>Jan 17</c:v>
                </c:pt>
                <c:pt idx="38">
                  <c:v>Feb 17</c:v>
                </c:pt>
                <c:pt idx="39">
                  <c:v>Mar 17</c:v>
                </c:pt>
                <c:pt idx="40">
                  <c:v>Apr 17</c:v>
                </c:pt>
                <c:pt idx="41">
                  <c:v>May 17</c:v>
                </c:pt>
                <c:pt idx="42">
                  <c:v>Jun 17</c:v>
                </c:pt>
                <c:pt idx="43">
                  <c:v>Jul 17</c:v>
                </c:pt>
                <c:pt idx="44">
                  <c:v>Aug 17</c:v>
                </c:pt>
                <c:pt idx="45">
                  <c:v>Sep 17</c:v>
                </c:pt>
                <c:pt idx="46">
                  <c:v>Oct 17</c:v>
                </c:pt>
                <c:pt idx="47">
                  <c:v>Nov 17</c:v>
                </c:pt>
                <c:pt idx="48">
                  <c:v>Dec 17</c:v>
                </c:pt>
                <c:pt idx="49">
                  <c:v>Jan 18</c:v>
                </c:pt>
                <c:pt idx="50">
                  <c:v>Feb 18</c:v>
                </c:pt>
                <c:pt idx="51">
                  <c:v>Mar 18</c:v>
                </c:pt>
                <c:pt idx="52">
                  <c:v>Apr 18</c:v>
                </c:pt>
                <c:pt idx="53">
                  <c:v>May 18</c:v>
                </c:pt>
                <c:pt idx="54">
                  <c:v>Jun 18</c:v>
                </c:pt>
                <c:pt idx="55">
                  <c:v>Jul 18</c:v>
                </c:pt>
                <c:pt idx="56">
                  <c:v>Aug 18</c:v>
                </c:pt>
                <c:pt idx="57">
                  <c:v>Sep 18</c:v>
                </c:pt>
                <c:pt idx="58">
                  <c:v>Oct 18</c:v>
                </c:pt>
                <c:pt idx="59">
                  <c:v>Nov 18</c:v>
                </c:pt>
                <c:pt idx="60">
                  <c:v>Dec 18</c:v>
                </c:pt>
                <c:pt idx="61">
                  <c:v>Jan 19</c:v>
                </c:pt>
                <c:pt idx="62">
                  <c:v>Feb 19</c:v>
                </c:pt>
                <c:pt idx="63">
                  <c:v>Mar 19</c:v>
                </c:pt>
                <c:pt idx="64">
                  <c:v>Apr 19</c:v>
                </c:pt>
                <c:pt idx="65">
                  <c:v>May 19</c:v>
                </c:pt>
                <c:pt idx="66">
                  <c:v>Jun 19</c:v>
                </c:pt>
                <c:pt idx="67">
                  <c:v>Jul 19</c:v>
                </c:pt>
                <c:pt idx="68">
                  <c:v>Aug 19</c:v>
                </c:pt>
                <c:pt idx="69">
                  <c:v>Sep 19</c:v>
                </c:pt>
                <c:pt idx="70">
                  <c:v>Oct 19</c:v>
                </c:pt>
                <c:pt idx="71">
                  <c:v>Nov 19</c:v>
                </c:pt>
                <c:pt idx="72">
                  <c:v>Dec 19</c:v>
                </c:pt>
                <c:pt idx="73">
                  <c:v>Jan 20</c:v>
                </c:pt>
                <c:pt idx="74">
                  <c:v>Feb 20</c:v>
                </c:pt>
                <c:pt idx="75">
                  <c:v>Mar 20</c:v>
                </c:pt>
                <c:pt idx="76">
                  <c:v>Apr 20</c:v>
                </c:pt>
                <c:pt idx="77">
                  <c:v>May 20</c:v>
                </c:pt>
                <c:pt idx="78">
                  <c:v>Jun 20</c:v>
                </c:pt>
                <c:pt idx="79">
                  <c:v>Jul 20</c:v>
                </c:pt>
                <c:pt idx="80">
                  <c:v>Aug 20</c:v>
                </c:pt>
                <c:pt idx="81">
                  <c:v>Sep 20</c:v>
                </c:pt>
                <c:pt idx="82">
                  <c:v>Oct 20</c:v>
                </c:pt>
                <c:pt idx="83">
                  <c:v>Nov 20</c:v>
                </c:pt>
                <c:pt idx="84">
                  <c:v>Dec 20</c:v>
                </c:pt>
              </c:strCache>
            </c:strRef>
          </c:cat>
          <c:val>
            <c:numRef>
              <c:f>'S04 Product Life Cyle'!$B$16:$CH$16</c:f>
              <c:numCache>
                <c:formatCode>General</c:formatCode>
                <c:ptCount val="85"/>
                <c:pt idx="0">
                  <c:v>0</c:v>
                </c:pt>
                <c:pt idx="1">
                  <c:v>4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19</c:v>
                </c:pt>
                <c:pt idx="6">
                  <c:v>22</c:v>
                </c:pt>
                <c:pt idx="7">
                  <c:v>26</c:v>
                </c:pt>
                <c:pt idx="8">
                  <c:v>31</c:v>
                </c:pt>
                <c:pt idx="9">
                  <c:v>37</c:v>
                </c:pt>
                <c:pt idx="10">
                  <c:v>44</c:v>
                </c:pt>
                <c:pt idx="11">
                  <c:v>52</c:v>
                </c:pt>
                <c:pt idx="12">
                  <c:v>62</c:v>
                </c:pt>
                <c:pt idx="13">
                  <c:v>74</c:v>
                </c:pt>
                <c:pt idx="14">
                  <c:v>88</c:v>
                </c:pt>
                <c:pt idx="15">
                  <c:v>89</c:v>
                </c:pt>
                <c:pt idx="16">
                  <c:v>93</c:v>
                </c:pt>
                <c:pt idx="17">
                  <c:v>97</c:v>
                </c:pt>
                <c:pt idx="18">
                  <c:v>92</c:v>
                </c:pt>
                <c:pt idx="19">
                  <c:v>94</c:v>
                </c:pt>
                <c:pt idx="20">
                  <c:v>91</c:v>
                </c:pt>
                <c:pt idx="21">
                  <c:v>86</c:v>
                </c:pt>
                <c:pt idx="22">
                  <c:v>70</c:v>
                </c:pt>
                <c:pt idx="23">
                  <c:v>58</c:v>
                </c:pt>
                <c:pt idx="24">
                  <c:v>47</c:v>
                </c:pt>
                <c:pt idx="25">
                  <c:v>30</c:v>
                </c:pt>
                <c:pt idx="26">
                  <c:v>20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A4-0343-80A6-AF6DC818A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085151"/>
        <c:axId val="1649641407"/>
      </c:lineChart>
      <c:catAx>
        <c:axId val="165008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49641407"/>
        <c:crosses val="autoZero"/>
        <c:auto val="1"/>
        <c:lblAlgn val="ctr"/>
        <c:lblOffset val="100"/>
        <c:noMultiLvlLbl val="0"/>
      </c:catAx>
      <c:valAx>
        <c:axId val="164964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5008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'S04 Product Life Cyle'!$A$26</c:f>
              <c:strCache>
                <c:ptCount val="1"/>
                <c:pt idx="0">
                  <c:v>Sales (C)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'S04 Product Life Cyle'!$B$1:$CH$1</c:f>
              <c:strCache>
                <c:ptCount val="85"/>
                <c:pt idx="0">
                  <c:v>Initial</c:v>
                </c:pt>
                <c:pt idx="1">
                  <c:v>Jan 14</c:v>
                </c:pt>
                <c:pt idx="2">
                  <c:v>Feb 14</c:v>
                </c:pt>
                <c:pt idx="3">
                  <c:v>Mar 14</c:v>
                </c:pt>
                <c:pt idx="4">
                  <c:v>Apr 14</c:v>
                </c:pt>
                <c:pt idx="5">
                  <c:v>May 14</c:v>
                </c:pt>
                <c:pt idx="6">
                  <c:v>Jun 14</c:v>
                </c:pt>
                <c:pt idx="7">
                  <c:v>Jul 14</c:v>
                </c:pt>
                <c:pt idx="8">
                  <c:v>Aug 14</c:v>
                </c:pt>
                <c:pt idx="9">
                  <c:v>Sep 14</c:v>
                </c:pt>
                <c:pt idx="10">
                  <c:v>Oct 14</c:v>
                </c:pt>
                <c:pt idx="11">
                  <c:v>Nov 14</c:v>
                </c:pt>
                <c:pt idx="12">
                  <c:v>Dec 14</c:v>
                </c:pt>
                <c:pt idx="13">
                  <c:v>Jan 15</c:v>
                </c:pt>
                <c:pt idx="14">
                  <c:v>Feb 15</c:v>
                </c:pt>
                <c:pt idx="15">
                  <c:v>Mar 15</c:v>
                </c:pt>
                <c:pt idx="16">
                  <c:v>Apr 15</c:v>
                </c:pt>
                <c:pt idx="17">
                  <c:v>May 15</c:v>
                </c:pt>
                <c:pt idx="18">
                  <c:v>Jun 15</c:v>
                </c:pt>
                <c:pt idx="19">
                  <c:v>Jul 15</c:v>
                </c:pt>
                <c:pt idx="20">
                  <c:v>Aug 15</c:v>
                </c:pt>
                <c:pt idx="21">
                  <c:v>Sep 15</c:v>
                </c:pt>
                <c:pt idx="22">
                  <c:v>Oct 15</c:v>
                </c:pt>
                <c:pt idx="23">
                  <c:v>Nov 15</c:v>
                </c:pt>
                <c:pt idx="24">
                  <c:v>Dec 15</c:v>
                </c:pt>
                <c:pt idx="25">
                  <c:v>Jan 16</c:v>
                </c:pt>
                <c:pt idx="26">
                  <c:v>Feb 16</c:v>
                </c:pt>
                <c:pt idx="27">
                  <c:v>Mar 16</c:v>
                </c:pt>
                <c:pt idx="28">
                  <c:v>Apr 16</c:v>
                </c:pt>
                <c:pt idx="29">
                  <c:v>May 16</c:v>
                </c:pt>
                <c:pt idx="30">
                  <c:v>Jun 16</c:v>
                </c:pt>
                <c:pt idx="31">
                  <c:v>Jul 16</c:v>
                </c:pt>
                <c:pt idx="32">
                  <c:v>Aug 16</c:v>
                </c:pt>
                <c:pt idx="33">
                  <c:v>Sep 16</c:v>
                </c:pt>
                <c:pt idx="34">
                  <c:v>Oct 16</c:v>
                </c:pt>
                <c:pt idx="35">
                  <c:v>Nov 16</c:v>
                </c:pt>
                <c:pt idx="36">
                  <c:v>Dec 16</c:v>
                </c:pt>
                <c:pt idx="37">
                  <c:v>Jan 17</c:v>
                </c:pt>
                <c:pt idx="38">
                  <c:v>Feb 17</c:v>
                </c:pt>
                <c:pt idx="39">
                  <c:v>Mar 17</c:v>
                </c:pt>
                <c:pt idx="40">
                  <c:v>Apr 17</c:v>
                </c:pt>
                <c:pt idx="41">
                  <c:v>May 17</c:v>
                </c:pt>
                <c:pt idx="42">
                  <c:v>Jun 17</c:v>
                </c:pt>
                <c:pt idx="43">
                  <c:v>Jul 17</c:v>
                </c:pt>
                <c:pt idx="44">
                  <c:v>Aug 17</c:v>
                </c:pt>
                <c:pt idx="45">
                  <c:v>Sep 17</c:v>
                </c:pt>
                <c:pt idx="46">
                  <c:v>Oct 17</c:v>
                </c:pt>
                <c:pt idx="47">
                  <c:v>Nov 17</c:v>
                </c:pt>
                <c:pt idx="48">
                  <c:v>Dec 17</c:v>
                </c:pt>
                <c:pt idx="49">
                  <c:v>Jan 18</c:v>
                </c:pt>
                <c:pt idx="50">
                  <c:v>Feb 18</c:v>
                </c:pt>
                <c:pt idx="51">
                  <c:v>Mar 18</c:v>
                </c:pt>
                <c:pt idx="52">
                  <c:v>Apr 18</c:v>
                </c:pt>
                <c:pt idx="53">
                  <c:v>May 18</c:v>
                </c:pt>
                <c:pt idx="54">
                  <c:v>Jun 18</c:v>
                </c:pt>
                <c:pt idx="55">
                  <c:v>Jul 18</c:v>
                </c:pt>
                <c:pt idx="56">
                  <c:v>Aug 18</c:v>
                </c:pt>
                <c:pt idx="57">
                  <c:v>Sep 18</c:v>
                </c:pt>
                <c:pt idx="58">
                  <c:v>Oct 18</c:v>
                </c:pt>
                <c:pt idx="59">
                  <c:v>Nov 18</c:v>
                </c:pt>
                <c:pt idx="60">
                  <c:v>Dec 18</c:v>
                </c:pt>
                <c:pt idx="61">
                  <c:v>Jan 19</c:v>
                </c:pt>
                <c:pt idx="62">
                  <c:v>Feb 19</c:v>
                </c:pt>
                <c:pt idx="63">
                  <c:v>Mar 19</c:v>
                </c:pt>
                <c:pt idx="64">
                  <c:v>Apr 19</c:v>
                </c:pt>
                <c:pt idx="65">
                  <c:v>May 19</c:v>
                </c:pt>
                <c:pt idx="66">
                  <c:v>Jun 19</c:v>
                </c:pt>
                <c:pt idx="67">
                  <c:v>Jul 19</c:v>
                </c:pt>
                <c:pt idx="68">
                  <c:v>Aug 19</c:v>
                </c:pt>
                <c:pt idx="69">
                  <c:v>Sep 19</c:v>
                </c:pt>
                <c:pt idx="70">
                  <c:v>Oct 19</c:v>
                </c:pt>
                <c:pt idx="71">
                  <c:v>Nov 19</c:v>
                </c:pt>
                <c:pt idx="72">
                  <c:v>Dec 19</c:v>
                </c:pt>
                <c:pt idx="73">
                  <c:v>Jan 20</c:v>
                </c:pt>
                <c:pt idx="74">
                  <c:v>Feb 20</c:v>
                </c:pt>
                <c:pt idx="75">
                  <c:v>Mar 20</c:v>
                </c:pt>
                <c:pt idx="76">
                  <c:v>Apr 20</c:v>
                </c:pt>
                <c:pt idx="77">
                  <c:v>May 20</c:v>
                </c:pt>
                <c:pt idx="78">
                  <c:v>Jun 20</c:v>
                </c:pt>
                <c:pt idx="79">
                  <c:v>Jul 20</c:v>
                </c:pt>
                <c:pt idx="80">
                  <c:v>Aug 20</c:v>
                </c:pt>
                <c:pt idx="81">
                  <c:v>Sep 20</c:v>
                </c:pt>
                <c:pt idx="82">
                  <c:v>Oct 20</c:v>
                </c:pt>
                <c:pt idx="83">
                  <c:v>Nov 20</c:v>
                </c:pt>
                <c:pt idx="84">
                  <c:v>Dec 20</c:v>
                </c:pt>
              </c:strCache>
            </c:strRef>
          </c:cat>
          <c:val>
            <c:numRef>
              <c:f>'S04 Product Life Cyle'!$B$26:$CH$26</c:f>
              <c:numCache>
                <c:formatCode>General</c:formatCode>
                <c:ptCount val="85"/>
                <c:pt idx="0">
                  <c:v>0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33</c:v>
                </c:pt>
                <c:pt idx="18">
                  <c:v>36</c:v>
                </c:pt>
                <c:pt idx="19">
                  <c:v>39</c:v>
                </c:pt>
                <c:pt idx="20">
                  <c:v>42</c:v>
                </c:pt>
                <c:pt idx="21">
                  <c:v>46</c:v>
                </c:pt>
                <c:pt idx="22">
                  <c:v>50</c:v>
                </c:pt>
                <c:pt idx="23">
                  <c:v>55</c:v>
                </c:pt>
                <c:pt idx="24">
                  <c:v>60</c:v>
                </c:pt>
                <c:pt idx="25">
                  <c:v>66</c:v>
                </c:pt>
                <c:pt idx="26">
                  <c:v>72</c:v>
                </c:pt>
                <c:pt idx="27">
                  <c:v>79</c:v>
                </c:pt>
                <c:pt idx="28">
                  <c:v>86</c:v>
                </c:pt>
                <c:pt idx="29">
                  <c:v>94</c:v>
                </c:pt>
                <c:pt idx="30">
                  <c:v>103</c:v>
                </c:pt>
                <c:pt idx="31">
                  <c:v>113</c:v>
                </c:pt>
                <c:pt idx="32">
                  <c:v>124</c:v>
                </c:pt>
                <c:pt idx="33">
                  <c:v>136</c:v>
                </c:pt>
                <c:pt idx="34">
                  <c:v>149</c:v>
                </c:pt>
                <c:pt idx="35">
                  <c:v>163</c:v>
                </c:pt>
                <c:pt idx="36">
                  <c:v>179</c:v>
                </c:pt>
                <c:pt idx="37">
                  <c:v>196</c:v>
                </c:pt>
                <c:pt idx="38">
                  <c:v>215</c:v>
                </c:pt>
                <c:pt idx="39">
                  <c:v>236</c:v>
                </c:pt>
                <c:pt idx="40">
                  <c:v>259</c:v>
                </c:pt>
                <c:pt idx="41">
                  <c:v>284</c:v>
                </c:pt>
                <c:pt idx="42">
                  <c:v>312</c:v>
                </c:pt>
                <c:pt idx="43">
                  <c:v>343</c:v>
                </c:pt>
                <c:pt idx="44">
                  <c:v>377</c:v>
                </c:pt>
                <c:pt idx="45">
                  <c:v>414</c:v>
                </c:pt>
                <c:pt idx="46">
                  <c:v>455</c:v>
                </c:pt>
                <c:pt idx="47">
                  <c:v>500</c:v>
                </c:pt>
                <c:pt idx="48">
                  <c:v>550</c:v>
                </c:pt>
                <c:pt idx="49">
                  <c:v>605</c:v>
                </c:pt>
                <c:pt idx="50">
                  <c:v>665</c:v>
                </c:pt>
                <c:pt idx="51">
                  <c:v>675</c:v>
                </c:pt>
                <c:pt idx="52">
                  <c:v>687</c:v>
                </c:pt>
                <c:pt idx="53">
                  <c:v>698</c:v>
                </c:pt>
                <c:pt idx="54">
                  <c:v>714</c:v>
                </c:pt>
                <c:pt idx="55">
                  <c:v>730</c:v>
                </c:pt>
                <c:pt idx="56">
                  <c:v>749</c:v>
                </c:pt>
                <c:pt idx="57">
                  <c:v>735</c:v>
                </c:pt>
                <c:pt idx="58">
                  <c:v>716</c:v>
                </c:pt>
                <c:pt idx="59">
                  <c:v>702</c:v>
                </c:pt>
                <c:pt idx="60">
                  <c:v>682</c:v>
                </c:pt>
                <c:pt idx="61">
                  <c:v>662</c:v>
                </c:pt>
                <c:pt idx="62">
                  <c:v>643</c:v>
                </c:pt>
                <c:pt idx="63">
                  <c:v>632</c:v>
                </c:pt>
                <c:pt idx="64">
                  <c:v>617</c:v>
                </c:pt>
                <c:pt idx="65">
                  <c:v>600</c:v>
                </c:pt>
                <c:pt idx="66">
                  <c:v>589</c:v>
                </c:pt>
                <c:pt idx="67">
                  <c:v>569</c:v>
                </c:pt>
                <c:pt idx="68">
                  <c:v>557</c:v>
                </c:pt>
                <c:pt idx="69">
                  <c:v>538</c:v>
                </c:pt>
                <c:pt idx="70">
                  <c:v>521</c:v>
                </c:pt>
                <c:pt idx="71">
                  <c:v>511</c:v>
                </c:pt>
                <c:pt idx="72">
                  <c:v>494</c:v>
                </c:pt>
                <c:pt idx="73">
                  <c:v>482</c:v>
                </c:pt>
                <c:pt idx="74">
                  <c:v>468</c:v>
                </c:pt>
                <c:pt idx="75">
                  <c:v>454</c:v>
                </c:pt>
                <c:pt idx="76">
                  <c:v>438</c:v>
                </c:pt>
                <c:pt idx="77">
                  <c:v>427</c:v>
                </c:pt>
                <c:pt idx="78">
                  <c:v>410</c:v>
                </c:pt>
                <c:pt idx="79">
                  <c:v>396</c:v>
                </c:pt>
                <c:pt idx="80">
                  <c:v>379</c:v>
                </c:pt>
                <c:pt idx="81">
                  <c:v>361</c:v>
                </c:pt>
                <c:pt idx="82">
                  <c:v>351</c:v>
                </c:pt>
                <c:pt idx="83">
                  <c:v>338</c:v>
                </c:pt>
                <c:pt idx="84">
                  <c:v>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33-9B48-AF1A-F7B3E53DA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9214719"/>
        <c:axId val="2058870591"/>
      </c:lineChart>
      <c:catAx>
        <c:axId val="205921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58870591"/>
        <c:crosses val="autoZero"/>
        <c:auto val="1"/>
        <c:lblAlgn val="ctr"/>
        <c:lblOffset val="100"/>
        <c:noMultiLvlLbl val="0"/>
      </c:catAx>
      <c:valAx>
        <c:axId val="205887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59214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'S04 Product Life Cyle'!$A$6</c:f>
              <c:strCache>
                <c:ptCount val="1"/>
                <c:pt idx="0">
                  <c:v>Sales (A)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'S04 Product Life Cyle'!$B$1:$CH$1</c:f>
              <c:strCache>
                <c:ptCount val="85"/>
                <c:pt idx="0">
                  <c:v>Initial</c:v>
                </c:pt>
                <c:pt idx="1">
                  <c:v>Jan 14</c:v>
                </c:pt>
                <c:pt idx="2">
                  <c:v>Feb 14</c:v>
                </c:pt>
                <c:pt idx="3">
                  <c:v>Mar 14</c:v>
                </c:pt>
                <c:pt idx="4">
                  <c:v>Apr 14</c:v>
                </c:pt>
                <c:pt idx="5">
                  <c:v>May 14</c:v>
                </c:pt>
                <c:pt idx="6">
                  <c:v>Jun 14</c:v>
                </c:pt>
                <c:pt idx="7">
                  <c:v>Jul 14</c:v>
                </c:pt>
                <c:pt idx="8">
                  <c:v>Aug 14</c:v>
                </c:pt>
                <c:pt idx="9">
                  <c:v>Sep 14</c:v>
                </c:pt>
                <c:pt idx="10">
                  <c:v>Oct 14</c:v>
                </c:pt>
                <c:pt idx="11">
                  <c:v>Nov 14</c:v>
                </c:pt>
                <c:pt idx="12">
                  <c:v>Dec 14</c:v>
                </c:pt>
                <c:pt idx="13">
                  <c:v>Jan 15</c:v>
                </c:pt>
                <c:pt idx="14">
                  <c:v>Feb 15</c:v>
                </c:pt>
                <c:pt idx="15">
                  <c:v>Mar 15</c:v>
                </c:pt>
                <c:pt idx="16">
                  <c:v>Apr 15</c:v>
                </c:pt>
                <c:pt idx="17">
                  <c:v>May 15</c:v>
                </c:pt>
                <c:pt idx="18">
                  <c:v>Jun 15</c:v>
                </c:pt>
                <c:pt idx="19">
                  <c:v>Jul 15</c:v>
                </c:pt>
                <c:pt idx="20">
                  <c:v>Aug 15</c:v>
                </c:pt>
                <c:pt idx="21">
                  <c:v>Sep 15</c:v>
                </c:pt>
                <c:pt idx="22">
                  <c:v>Oct 15</c:v>
                </c:pt>
                <c:pt idx="23">
                  <c:v>Nov 15</c:v>
                </c:pt>
                <c:pt idx="24">
                  <c:v>Dec 15</c:v>
                </c:pt>
                <c:pt idx="25">
                  <c:v>Jan 16</c:v>
                </c:pt>
                <c:pt idx="26">
                  <c:v>Feb 16</c:v>
                </c:pt>
                <c:pt idx="27">
                  <c:v>Mar 16</c:v>
                </c:pt>
                <c:pt idx="28">
                  <c:v>Apr 16</c:v>
                </c:pt>
                <c:pt idx="29">
                  <c:v>May 16</c:v>
                </c:pt>
                <c:pt idx="30">
                  <c:v>Jun 16</c:v>
                </c:pt>
                <c:pt idx="31">
                  <c:v>Jul 16</c:v>
                </c:pt>
                <c:pt idx="32">
                  <c:v>Aug 16</c:v>
                </c:pt>
                <c:pt idx="33">
                  <c:v>Sep 16</c:v>
                </c:pt>
                <c:pt idx="34">
                  <c:v>Oct 16</c:v>
                </c:pt>
                <c:pt idx="35">
                  <c:v>Nov 16</c:v>
                </c:pt>
                <c:pt idx="36">
                  <c:v>Dec 16</c:v>
                </c:pt>
                <c:pt idx="37">
                  <c:v>Jan 17</c:v>
                </c:pt>
                <c:pt idx="38">
                  <c:v>Feb 17</c:v>
                </c:pt>
                <c:pt idx="39">
                  <c:v>Mar 17</c:v>
                </c:pt>
                <c:pt idx="40">
                  <c:v>Apr 17</c:v>
                </c:pt>
                <c:pt idx="41">
                  <c:v>May 17</c:v>
                </c:pt>
                <c:pt idx="42">
                  <c:v>Jun 17</c:v>
                </c:pt>
                <c:pt idx="43">
                  <c:v>Jul 17</c:v>
                </c:pt>
                <c:pt idx="44">
                  <c:v>Aug 17</c:v>
                </c:pt>
                <c:pt idx="45">
                  <c:v>Sep 17</c:v>
                </c:pt>
                <c:pt idx="46">
                  <c:v>Oct 17</c:v>
                </c:pt>
                <c:pt idx="47">
                  <c:v>Nov 17</c:v>
                </c:pt>
                <c:pt idx="48">
                  <c:v>Dec 17</c:v>
                </c:pt>
                <c:pt idx="49">
                  <c:v>Jan 18</c:v>
                </c:pt>
                <c:pt idx="50">
                  <c:v>Feb 18</c:v>
                </c:pt>
                <c:pt idx="51">
                  <c:v>Mar 18</c:v>
                </c:pt>
                <c:pt idx="52">
                  <c:v>Apr 18</c:v>
                </c:pt>
                <c:pt idx="53">
                  <c:v>May 18</c:v>
                </c:pt>
                <c:pt idx="54">
                  <c:v>Jun 18</c:v>
                </c:pt>
                <c:pt idx="55">
                  <c:v>Jul 18</c:v>
                </c:pt>
                <c:pt idx="56">
                  <c:v>Aug 18</c:v>
                </c:pt>
                <c:pt idx="57">
                  <c:v>Sep 18</c:v>
                </c:pt>
                <c:pt idx="58">
                  <c:v>Oct 18</c:v>
                </c:pt>
                <c:pt idx="59">
                  <c:v>Nov 18</c:v>
                </c:pt>
                <c:pt idx="60">
                  <c:v>Dec 18</c:v>
                </c:pt>
                <c:pt idx="61">
                  <c:v>Jan 19</c:v>
                </c:pt>
                <c:pt idx="62">
                  <c:v>Feb 19</c:v>
                </c:pt>
                <c:pt idx="63">
                  <c:v>Mar 19</c:v>
                </c:pt>
                <c:pt idx="64">
                  <c:v>Apr 19</c:v>
                </c:pt>
                <c:pt idx="65">
                  <c:v>May 19</c:v>
                </c:pt>
                <c:pt idx="66">
                  <c:v>Jun 19</c:v>
                </c:pt>
                <c:pt idx="67">
                  <c:v>Jul 19</c:v>
                </c:pt>
                <c:pt idx="68">
                  <c:v>Aug 19</c:v>
                </c:pt>
                <c:pt idx="69">
                  <c:v>Sep 19</c:v>
                </c:pt>
                <c:pt idx="70">
                  <c:v>Oct 19</c:v>
                </c:pt>
                <c:pt idx="71">
                  <c:v>Nov 19</c:v>
                </c:pt>
                <c:pt idx="72">
                  <c:v>Dec 19</c:v>
                </c:pt>
                <c:pt idx="73">
                  <c:v>Jan 20</c:v>
                </c:pt>
                <c:pt idx="74">
                  <c:v>Feb 20</c:v>
                </c:pt>
                <c:pt idx="75">
                  <c:v>Mar 20</c:v>
                </c:pt>
                <c:pt idx="76">
                  <c:v>Apr 20</c:v>
                </c:pt>
                <c:pt idx="77">
                  <c:v>May 20</c:v>
                </c:pt>
                <c:pt idx="78">
                  <c:v>Jun 20</c:v>
                </c:pt>
                <c:pt idx="79">
                  <c:v>Jul 20</c:v>
                </c:pt>
                <c:pt idx="80">
                  <c:v>Aug 20</c:v>
                </c:pt>
                <c:pt idx="81">
                  <c:v>Sep 20</c:v>
                </c:pt>
                <c:pt idx="82">
                  <c:v>Oct 20</c:v>
                </c:pt>
                <c:pt idx="83">
                  <c:v>Nov 20</c:v>
                </c:pt>
                <c:pt idx="84">
                  <c:v>Dec 20</c:v>
                </c:pt>
              </c:strCache>
            </c:strRef>
          </c:cat>
          <c:val>
            <c:numRef>
              <c:f>'S04 Product Life Cyle'!$B$6:$CH$6</c:f>
              <c:numCache>
                <c:formatCode>General</c:formatCode>
                <c:ptCount val="85"/>
                <c:pt idx="0">
                  <c:v>0</c:v>
                </c:pt>
                <c:pt idx="1">
                  <c:v>12</c:v>
                </c:pt>
                <c:pt idx="2">
                  <c:v>20</c:v>
                </c:pt>
                <c:pt idx="3">
                  <c:v>37</c:v>
                </c:pt>
                <c:pt idx="4">
                  <c:v>84</c:v>
                </c:pt>
                <c:pt idx="5">
                  <c:v>178</c:v>
                </c:pt>
                <c:pt idx="6">
                  <c:v>353</c:v>
                </c:pt>
                <c:pt idx="7">
                  <c:v>714</c:v>
                </c:pt>
                <c:pt idx="8">
                  <c:v>1430</c:v>
                </c:pt>
                <c:pt idx="9">
                  <c:v>2858</c:v>
                </c:pt>
                <c:pt idx="10">
                  <c:v>5724</c:v>
                </c:pt>
                <c:pt idx="11">
                  <c:v>11451</c:v>
                </c:pt>
                <c:pt idx="12">
                  <c:v>22903</c:v>
                </c:pt>
                <c:pt idx="13">
                  <c:v>29449</c:v>
                </c:pt>
                <c:pt idx="14">
                  <c:v>36368</c:v>
                </c:pt>
                <c:pt idx="15">
                  <c:v>42833</c:v>
                </c:pt>
                <c:pt idx="16">
                  <c:v>48833</c:v>
                </c:pt>
                <c:pt idx="17">
                  <c:v>51584</c:v>
                </c:pt>
                <c:pt idx="18">
                  <c:v>54451</c:v>
                </c:pt>
                <c:pt idx="19">
                  <c:v>56265</c:v>
                </c:pt>
                <c:pt idx="20">
                  <c:v>58065</c:v>
                </c:pt>
                <c:pt idx="21">
                  <c:v>59523</c:v>
                </c:pt>
                <c:pt idx="22">
                  <c:v>61015</c:v>
                </c:pt>
                <c:pt idx="23">
                  <c:v>62416</c:v>
                </c:pt>
                <c:pt idx="24">
                  <c:v>64277</c:v>
                </c:pt>
                <c:pt idx="25">
                  <c:v>65872</c:v>
                </c:pt>
                <c:pt idx="26">
                  <c:v>67004</c:v>
                </c:pt>
                <c:pt idx="27">
                  <c:v>68779</c:v>
                </c:pt>
                <c:pt idx="28">
                  <c:v>70726</c:v>
                </c:pt>
                <c:pt idx="29">
                  <c:v>72688</c:v>
                </c:pt>
                <c:pt idx="30">
                  <c:v>73738</c:v>
                </c:pt>
                <c:pt idx="31">
                  <c:v>75620</c:v>
                </c:pt>
                <c:pt idx="32">
                  <c:v>76838</c:v>
                </c:pt>
                <c:pt idx="33">
                  <c:v>78648</c:v>
                </c:pt>
                <c:pt idx="34">
                  <c:v>80492</c:v>
                </c:pt>
                <c:pt idx="35">
                  <c:v>82443</c:v>
                </c:pt>
                <c:pt idx="36">
                  <c:v>84196</c:v>
                </c:pt>
                <c:pt idx="37">
                  <c:v>85961</c:v>
                </c:pt>
                <c:pt idx="38">
                  <c:v>87294</c:v>
                </c:pt>
                <c:pt idx="39">
                  <c:v>88357</c:v>
                </c:pt>
                <c:pt idx="40">
                  <c:v>89219</c:v>
                </c:pt>
                <c:pt idx="41">
                  <c:v>89963</c:v>
                </c:pt>
                <c:pt idx="42">
                  <c:v>89886</c:v>
                </c:pt>
                <c:pt idx="43">
                  <c:v>89820</c:v>
                </c:pt>
                <c:pt idx="44">
                  <c:v>89837</c:v>
                </c:pt>
                <c:pt idx="45">
                  <c:v>89845</c:v>
                </c:pt>
                <c:pt idx="46">
                  <c:v>89819</c:v>
                </c:pt>
                <c:pt idx="47">
                  <c:v>89815</c:v>
                </c:pt>
                <c:pt idx="48">
                  <c:v>89819</c:v>
                </c:pt>
                <c:pt idx="49">
                  <c:v>89827</c:v>
                </c:pt>
                <c:pt idx="50">
                  <c:v>89821</c:v>
                </c:pt>
                <c:pt idx="51">
                  <c:v>89805</c:v>
                </c:pt>
                <c:pt idx="52">
                  <c:v>89779</c:v>
                </c:pt>
                <c:pt idx="53">
                  <c:v>89765</c:v>
                </c:pt>
                <c:pt idx="54">
                  <c:v>89752</c:v>
                </c:pt>
                <c:pt idx="55">
                  <c:v>89748</c:v>
                </c:pt>
                <c:pt idx="56">
                  <c:v>89732</c:v>
                </c:pt>
                <c:pt idx="57">
                  <c:v>89724</c:v>
                </c:pt>
                <c:pt idx="58">
                  <c:v>89696</c:v>
                </c:pt>
                <c:pt idx="59">
                  <c:v>89697</c:v>
                </c:pt>
                <c:pt idx="60">
                  <c:v>89706</c:v>
                </c:pt>
                <c:pt idx="61">
                  <c:v>89707</c:v>
                </c:pt>
                <c:pt idx="62">
                  <c:v>89682</c:v>
                </c:pt>
                <c:pt idx="63">
                  <c:v>89668</c:v>
                </c:pt>
                <c:pt idx="64">
                  <c:v>89675</c:v>
                </c:pt>
                <c:pt idx="65">
                  <c:v>89654</c:v>
                </c:pt>
                <c:pt idx="66">
                  <c:v>89661</c:v>
                </c:pt>
                <c:pt idx="67">
                  <c:v>89659</c:v>
                </c:pt>
                <c:pt idx="68">
                  <c:v>89494</c:v>
                </c:pt>
                <c:pt idx="69">
                  <c:v>89209</c:v>
                </c:pt>
                <c:pt idx="70">
                  <c:v>88872</c:v>
                </c:pt>
                <c:pt idx="71">
                  <c:v>88399</c:v>
                </c:pt>
                <c:pt idx="72">
                  <c:v>88255</c:v>
                </c:pt>
                <c:pt idx="73">
                  <c:v>87754</c:v>
                </c:pt>
                <c:pt idx="74">
                  <c:v>87151</c:v>
                </c:pt>
                <c:pt idx="75">
                  <c:v>85730</c:v>
                </c:pt>
                <c:pt idx="76">
                  <c:v>83311</c:v>
                </c:pt>
                <c:pt idx="77">
                  <c:v>80271</c:v>
                </c:pt>
                <c:pt idx="78">
                  <c:v>75028</c:v>
                </c:pt>
                <c:pt idx="79">
                  <c:v>65642</c:v>
                </c:pt>
                <c:pt idx="80">
                  <c:v>55659</c:v>
                </c:pt>
                <c:pt idx="81">
                  <c:v>43770</c:v>
                </c:pt>
                <c:pt idx="82">
                  <c:v>26776</c:v>
                </c:pt>
                <c:pt idx="83">
                  <c:v>11639</c:v>
                </c:pt>
                <c:pt idx="84">
                  <c:v>10239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5-DA44-85F8-7362CF175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3603103"/>
        <c:axId val="1672215695"/>
      </c:barChart>
      <c:lineChart>
        <c:grouping val="standard"/>
        <c:varyColors val="0"/>
        <c:ser>
          <c:idx val="1"/>
          <c:order val="1"/>
          <c:tx>
            <c:strRef>
              <c:f>'S04 Product Life Cyle'!$A$9</c:f>
              <c:strCache>
                <c:ptCount val="1"/>
                <c:pt idx="0">
                  <c:v>Cumulative Revenue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'S04 Product Life Cyle'!$B$1:$CH$1</c:f>
              <c:strCache>
                <c:ptCount val="85"/>
                <c:pt idx="0">
                  <c:v>Initial</c:v>
                </c:pt>
                <c:pt idx="1">
                  <c:v>Jan 14</c:v>
                </c:pt>
                <c:pt idx="2">
                  <c:v>Feb 14</c:v>
                </c:pt>
                <c:pt idx="3">
                  <c:v>Mar 14</c:v>
                </c:pt>
                <c:pt idx="4">
                  <c:v>Apr 14</c:v>
                </c:pt>
                <c:pt idx="5">
                  <c:v>May 14</c:v>
                </c:pt>
                <c:pt idx="6">
                  <c:v>Jun 14</c:v>
                </c:pt>
                <c:pt idx="7">
                  <c:v>Jul 14</c:v>
                </c:pt>
                <c:pt idx="8">
                  <c:v>Aug 14</c:v>
                </c:pt>
                <c:pt idx="9">
                  <c:v>Sep 14</c:v>
                </c:pt>
                <c:pt idx="10">
                  <c:v>Oct 14</c:v>
                </c:pt>
                <c:pt idx="11">
                  <c:v>Nov 14</c:v>
                </c:pt>
                <c:pt idx="12">
                  <c:v>Dec 14</c:v>
                </c:pt>
                <c:pt idx="13">
                  <c:v>Jan 15</c:v>
                </c:pt>
                <c:pt idx="14">
                  <c:v>Feb 15</c:v>
                </c:pt>
                <c:pt idx="15">
                  <c:v>Mar 15</c:v>
                </c:pt>
                <c:pt idx="16">
                  <c:v>Apr 15</c:v>
                </c:pt>
                <c:pt idx="17">
                  <c:v>May 15</c:v>
                </c:pt>
                <c:pt idx="18">
                  <c:v>Jun 15</c:v>
                </c:pt>
                <c:pt idx="19">
                  <c:v>Jul 15</c:v>
                </c:pt>
                <c:pt idx="20">
                  <c:v>Aug 15</c:v>
                </c:pt>
                <c:pt idx="21">
                  <c:v>Sep 15</c:v>
                </c:pt>
                <c:pt idx="22">
                  <c:v>Oct 15</c:v>
                </c:pt>
                <c:pt idx="23">
                  <c:v>Nov 15</c:v>
                </c:pt>
                <c:pt idx="24">
                  <c:v>Dec 15</c:v>
                </c:pt>
                <c:pt idx="25">
                  <c:v>Jan 16</c:v>
                </c:pt>
                <c:pt idx="26">
                  <c:v>Feb 16</c:v>
                </c:pt>
                <c:pt idx="27">
                  <c:v>Mar 16</c:v>
                </c:pt>
                <c:pt idx="28">
                  <c:v>Apr 16</c:v>
                </c:pt>
                <c:pt idx="29">
                  <c:v>May 16</c:v>
                </c:pt>
                <c:pt idx="30">
                  <c:v>Jun 16</c:v>
                </c:pt>
                <c:pt idx="31">
                  <c:v>Jul 16</c:v>
                </c:pt>
                <c:pt idx="32">
                  <c:v>Aug 16</c:v>
                </c:pt>
                <c:pt idx="33">
                  <c:v>Sep 16</c:v>
                </c:pt>
                <c:pt idx="34">
                  <c:v>Oct 16</c:v>
                </c:pt>
                <c:pt idx="35">
                  <c:v>Nov 16</c:v>
                </c:pt>
                <c:pt idx="36">
                  <c:v>Dec 16</c:v>
                </c:pt>
                <c:pt idx="37">
                  <c:v>Jan 17</c:v>
                </c:pt>
                <c:pt idx="38">
                  <c:v>Feb 17</c:v>
                </c:pt>
                <c:pt idx="39">
                  <c:v>Mar 17</c:v>
                </c:pt>
                <c:pt idx="40">
                  <c:v>Apr 17</c:v>
                </c:pt>
                <c:pt idx="41">
                  <c:v>May 17</c:v>
                </c:pt>
                <c:pt idx="42">
                  <c:v>Jun 17</c:v>
                </c:pt>
                <c:pt idx="43">
                  <c:v>Jul 17</c:v>
                </c:pt>
                <c:pt idx="44">
                  <c:v>Aug 17</c:v>
                </c:pt>
                <c:pt idx="45">
                  <c:v>Sep 17</c:v>
                </c:pt>
                <c:pt idx="46">
                  <c:v>Oct 17</c:v>
                </c:pt>
                <c:pt idx="47">
                  <c:v>Nov 17</c:v>
                </c:pt>
                <c:pt idx="48">
                  <c:v>Dec 17</c:v>
                </c:pt>
                <c:pt idx="49">
                  <c:v>Jan 18</c:v>
                </c:pt>
                <c:pt idx="50">
                  <c:v>Feb 18</c:v>
                </c:pt>
                <c:pt idx="51">
                  <c:v>Mar 18</c:v>
                </c:pt>
                <c:pt idx="52">
                  <c:v>Apr 18</c:v>
                </c:pt>
                <c:pt idx="53">
                  <c:v>May 18</c:v>
                </c:pt>
                <c:pt idx="54">
                  <c:v>Jun 18</c:v>
                </c:pt>
                <c:pt idx="55">
                  <c:v>Jul 18</c:v>
                </c:pt>
                <c:pt idx="56">
                  <c:v>Aug 18</c:v>
                </c:pt>
                <c:pt idx="57">
                  <c:v>Sep 18</c:v>
                </c:pt>
                <c:pt idx="58">
                  <c:v>Oct 18</c:v>
                </c:pt>
                <c:pt idx="59">
                  <c:v>Nov 18</c:v>
                </c:pt>
                <c:pt idx="60">
                  <c:v>Dec 18</c:v>
                </c:pt>
                <c:pt idx="61">
                  <c:v>Jan 19</c:v>
                </c:pt>
                <c:pt idx="62">
                  <c:v>Feb 19</c:v>
                </c:pt>
                <c:pt idx="63">
                  <c:v>Mar 19</c:v>
                </c:pt>
                <c:pt idx="64">
                  <c:v>Apr 19</c:v>
                </c:pt>
                <c:pt idx="65">
                  <c:v>May 19</c:v>
                </c:pt>
                <c:pt idx="66">
                  <c:v>Jun 19</c:v>
                </c:pt>
                <c:pt idx="67">
                  <c:v>Jul 19</c:v>
                </c:pt>
                <c:pt idx="68">
                  <c:v>Aug 19</c:v>
                </c:pt>
                <c:pt idx="69">
                  <c:v>Sep 19</c:v>
                </c:pt>
                <c:pt idx="70">
                  <c:v>Oct 19</c:v>
                </c:pt>
                <c:pt idx="71">
                  <c:v>Nov 19</c:v>
                </c:pt>
                <c:pt idx="72">
                  <c:v>Dec 19</c:v>
                </c:pt>
                <c:pt idx="73">
                  <c:v>Jan 20</c:v>
                </c:pt>
                <c:pt idx="74">
                  <c:v>Feb 20</c:v>
                </c:pt>
                <c:pt idx="75">
                  <c:v>Mar 20</c:v>
                </c:pt>
                <c:pt idx="76">
                  <c:v>Apr 20</c:v>
                </c:pt>
                <c:pt idx="77">
                  <c:v>May 20</c:v>
                </c:pt>
                <c:pt idx="78">
                  <c:v>Jun 20</c:v>
                </c:pt>
                <c:pt idx="79">
                  <c:v>Jul 20</c:v>
                </c:pt>
                <c:pt idx="80">
                  <c:v>Aug 20</c:v>
                </c:pt>
                <c:pt idx="81">
                  <c:v>Sep 20</c:v>
                </c:pt>
                <c:pt idx="82">
                  <c:v>Oct 20</c:v>
                </c:pt>
                <c:pt idx="83">
                  <c:v>Nov 20</c:v>
                </c:pt>
                <c:pt idx="84">
                  <c:v>Dec 20</c:v>
                </c:pt>
              </c:strCache>
            </c:strRef>
          </c:cat>
          <c:val>
            <c:numRef>
              <c:f>'S04 Product Life Cyle'!$B$9:$CH$9</c:f>
              <c:numCache>
                <c:formatCode>General</c:formatCode>
                <c:ptCount val="85"/>
                <c:pt idx="0">
                  <c:v>0</c:v>
                </c:pt>
                <c:pt idx="1">
                  <c:v>948</c:v>
                </c:pt>
                <c:pt idx="2">
                  <c:v>2528</c:v>
                </c:pt>
                <c:pt idx="3">
                  <c:v>5451</c:v>
                </c:pt>
                <c:pt idx="4">
                  <c:v>12087</c:v>
                </c:pt>
                <c:pt idx="5">
                  <c:v>26149</c:v>
                </c:pt>
                <c:pt idx="6">
                  <c:v>54036</c:v>
                </c:pt>
                <c:pt idx="7">
                  <c:v>110442</c:v>
                </c:pt>
                <c:pt idx="8">
                  <c:v>223412</c:v>
                </c:pt>
                <c:pt idx="9">
                  <c:v>449194</c:v>
                </c:pt>
                <c:pt idx="10">
                  <c:v>901390</c:v>
                </c:pt>
                <c:pt idx="11">
                  <c:v>1806019</c:v>
                </c:pt>
                <c:pt idx="12">
                  <c:v>3615356</c:v>
                </c:pt>
                <c:pt idx="13">
                  <c:v>5941827</c:v>
                </c:pt>
                <c:pt idx="14">
                  <c:v>8814899</c:v>
                </c:pt>
                <c:pt idx="15">
                  <c:v>12198706</c:v>
                </c:pt>
                <c:pt idx="16">
                  <c:v>16056513</c:v>
                </c:pt>
                <c:pt idx="17">
                  <c:v>20131649</c:v>
                </c:pt>
                <c:pt idx="18">
                  <c:v>24433278</c:v>
                </c:pt>
                <c:pt idx="19">
                  <c:v>28878213</c:v>
                </c:pt>
                <c:pt idx="20">
                  <c:v>33465348</c:v>
                </c:pt>
                <c:pt idx="21">
                  <c:v>38167665</c:v>
                </c:pt>
                <c:pt idx="22">
                  <c:v>42987850</c:v>
                </c:pt>
                <c:pt idx="23">
                  <c:v>47918714</c:v>
                </c:pt>
                <c:pt idx="24">
                  <c:v>52996597</c:v>
                </c:pt>
                <c:pt idx="25">
                  <c:v>58200485</c:v>
                </c:pt>
                <c:pt idx="26">
                  <c:v>63493801</c:v>
                </c:pt>
                <c:pt idx="27">
                  <c:v>68927342</c:v>
                </c:pt>
                <c:pt idx="28">
                  <c:v>74514696</c:v>
                </c:pt>
                <c:pt idx="29">
                  <c:v>80257048</c:v>
                </c:pt>
                <c:pt idx="30">
                  <c:v>86082350</c:v>
                </c:pt>
                <c:pt idx="31">
                  <c:v>92056330</c:v>
                </c:pt>
                <c:pt idx="32">
                  <c:v>98126532</c:v>
                </c:pt>
                <c:pt idx="33">
                  <c:v>104339724</c:v>
                </c:pt>
                <c:pt idx="34">
                  <c:v>110698592</c:v>
                </c:pt>
                <c:pt idx="35">
                  <c:v>117211589</c:v>
                </c:pt>
                <c:pt idx="36">
                  <c:v>123863073</c:v>
                </c:pt>
                <c:pt idx="37">
                  <c:v>130653992</c:v>
                </c:pt>
                <c:pt idx="38">
                  <c:v>137550218</c:v>
                </c:pt>
                <c:pt idx="39">
                  <c:v>144530421</c:v>
                </c:pt>
                <c:pt idx="40">
                  <c:v>151578722</c:v>
                </c:pt>
                <c:pt idx="41">
                  <c:v>158685799</c:v>
                </c:pt>
                <c:pt idx="42">
                  <c:v>165786793</c:v>
                </c:pt>
                <c:pt idx="43">
                  <c:v>172882573</c:v>
                </c:pt>
                <c:pt idx="44">
                  <c:v>179979696</c:v>
                </c:pt>
                <c:pt idx="45">
                  <c:v>187077451</c:v>
                </c:pt>
                <c:pt idx="46">
                  <c:v>194173152</c:v>
                </c:pt>
                <c:pt idx="47">
                  <c:v>201268537</c:v>
                </c:pt>
                <c:pt idx="48">
                  <c:v>208364238</c:v>
                </c:pt>
                <c:pt idx="49">
                  <c:v>215460571</c:v>
                </c:pt>
                <c:pt idx="50">
                  <c:v>222556430</c:v>
                </c:pt>
                <c:pt idx="51">
                  <c:v>229651025</c:v>
                </c:pt>
                <c:pt idx="52">
                  <c:v>236743566</c:v>
                </c:pt>
                <c:pt idx="53">
                  <c:v>243835001</c:v>
                </c:pt>
                <c:pt idx="54">
                  <c:v>250925409</c:v>
                </c:pt>
                <c:pt idx="55">
                  <c:v>258015501</c:v>
                </c:pt>
                <c:pt idx="56">
                  <c:v>265104329</c:v>
                </c:pt>
                <c:pt idx="57">
                  <c:v>272192525</c:v>
                </c:pt>
                <c:pt idx="58">
                  <c:v>279278509</c:v>
                </c:pt>
                <c:pt idx="59">
                  <c:v>286364572</c:v>
                </c:pt>
                <c:pt idx="60">
                  <c:v>293451346</c:v>
                </c:pt>
                <c:pt idx="61">
                  <c:v>300538199</c:v>
                </c:pt>
                <c:pt idx="62">
                  <c:v>307623077</c:v>
                </c:pt>
                <c:pt idx="63">
                  <c:v>314706849</c:v>
                </c:pt>
                <c:pt idx="64">
                  <c:v>321791174</c:v>
                </c:pt>
                <c:pt idx="65">
                  <c:v>328873840</c:v>
                </c:pt>
                <c:pt idx="66">
                  <c:v>335957059</c:v>
                </c:pt>
                <c:pt idx="67">
                  <c:v>343040120</c:v>
                </c:pt>
                <c:pt idx="68">
                  <c:v>350110146</c:v>
                </c:pt>
                <c:pt idx="69">
                  <c:v>357157657</c:v>
                </c:pt>
                <c:pt idx="70">
                  <c:v>364178545</c:v>
                </c:pt>
                <c:pt idx="71">
                  <c:v>371162066</c:v>
                </c:pt>
                <c:pt idx="72">
                  <c:v>378134211</c:v>
                </c:pt>
                <c:pt idx="73">
                  <c:v>385066777</c:v>
                </c:pt>
                <c:pt idx="74">
                  <c:v>391951706</c:v>
                </c:pt>
                <c:pt idx="75">
                  <c:v>398724376</c:v>
                </c:pt>
                <c:pt idx="76">
                  <c:v>405305945</c:v>
                </c:pt>
                <c:pt idx="77">
                  <c:v>411647354</c:v>
                </c:pt>
                <c:pt idx="78">
                  <c:v>417574566</c:v>
                </c:pt>
                <c:pt idx="79">
                  <c:v>422760284</c:v>
                </c:pt>
                <c:pt idx="80">
                  <c:v>427157345</c:v>
                </c:pt>
                <c:pt idx="81">
                  <c:v>430615175</c:v>
                </c:pt>
                <c:pt idx="82">
                  <c:v>432730479</c:v>
                </c:pt>
                <c:pt idx="83">
                  <c:v>433649960</c:v>
                </c:pt>
                <c:pt idx="84">
                  <c:v>434458841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85-DA44-85F8-7362CF175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353199"/>
        <c:axId val="2069237823"/>
      </c:lineChart>
      <c:catAx>
        <c:axId val="203360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72215695"/>
        <c:auto val="1"/>
        <c:lblAlgn val="ctr"/>
        <c:lblOffset val="100"/>
        <c:noMultiLvlLbl val="0"/>
      </c:catAx>
      <c:valAx>
        <c:axId val="167221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33603103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</c:dispUnitsLbl>
        </c:dispUnits>
      </c:valAx>
      <c:valAx>
        <c:axId val="206923782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69353199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</c:dispUnitsLbl>
        </c:dispUnits>
      </c:valAx>
      <c:catAx>
        <c:axId val="20693531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6923782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102919699362393E-2"/>
          <c:y val="2.3060796645702299E-2"/>
          <c:w val="0.83109788220090153"/>
          <c:h val="0.95387840670859592"/>
        </c:manualLayout>
      </c:layout>
      <c:scatterChart>
        <c:scatterStyle val="lineMarker"/>
        <c:varyColors val="0"/>
        <c:ser>
          <c:idx val="1"/>
          <c:order val="0"/>
          <c:tx>
            <c:v>Our Product</c:v>
          </c:tx>
          <c:spPr>
            <a:ln w="12700">
              <a:solidFill>
                <a:srgbClr val="FF0000"/>
              </a:solidFill>
            </a:ln>
          </c:spPr>
          <c:marker>
            <c:symbol val="plus"/>
            <c:size val="12"/>
            <c:spPr>
              <a:ln w="12700">
                <a:solidFill>
                  <a:srgbClr val="FF0000"/>
                </a:solidFill>
              </a:ln>
            </c:spPr>
          </c:marker>
          <c:xVal>
            <c:numRef>
              <c:f>'S06 Requirements HoQ'!$BT$37:$BT$52</c:f>
              <c:numCache>
                <c:formatCode>General</c:formatCode>
                <c:ptCount val="16"/>
                <c:pt idx="6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</c:numCache>
            </c:numRef>
          </c:xVal>
          <c:yVal>
            <c:numRef>
              <c:f>'S06 Requirements HoQ'!$B$37:$B$52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09-A948-B8BB-B61FE2BD6284}"/>
            </c:ext>
          </c:extLst>
        </c:ser>
        <c:ser>
          <c:idx val="0"/>
          <c:order val="1"/>
          <c:tx>
            <c:v>Competitor #1</c:v>
          </c:tx>
          <c:spPr>
            <a:ln w="12700">
              <a:solidFill>
                <a:srgbClr val="002060"/>
              </a:solidFill>
            </a:ln>
          </c:spPr>
          <c:marker>
            <c:symbol val="star"/>
            <c:size val="10"/>
            <c:spPr>
              <a:ln w="12700">
                <a:solidFill>
                  <a:srgbClr val="002060"/>
                </a:solidFill>
              </a:ln>
            </c:spPr>
          </c:marker>
          <c:xVal>
            <c:numRef>
              <c:f>'S06 Requirements HoQ'!$BU$37:$BU$52</c:f>
              <c:numCache>
                <c:formatCode>General</c:formatCode>
                <c:ptCount val="16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</c:numCache>
            </c:numRef>
          </c:xVal>
          <c:yVal>
            <c:numRef>
              <c:f>'S06 Requirements HoQ'!$B$37:$B$52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09-A948-B8BB-B61FE2BD6284}"/>
            </c:ext>
          </c:extLst>
        </c:ser>
        <c:ser>
          <c:idx val="2"/>
          <c:order val="2"/>
          <c:tx>
            <c:v>Competitor #2</c:v>
          </c:tx>
          <c:spPr>
            <a:ln w="12700">
              <a:solidFill>
                <a:srgbClr val="00CC00"/>
              </a:solidFill>
            </a:ln>
          </c:spPr>
          <c:marker>
            <c:symbol val="circle"/>
            <c:size val="8"/>
            <c:spPr>
              <a:noFill/>
              <a:ln w="12700">
                <a:solidFill>
                  <a:srgbClr val="00CC00"/>
                </a:solidFill>
              </a:ln>
            </c:spPr>
          </c:marker>
          <c:xVal>
            <c:numRef>
              <c:f>'S06 Requirements HoQ'!$BV$37:$BV$52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2</c:v>
                </c:pt>
                <c:pt idx="15">
                  <c:v>1</c:v>
                </c:pt>
              </c:numCache>
            </c:numRef>
          </c:xVal>
          <c:yVal>
            <c:numRef>
              <c:f>'S06 Requirements HoQ'!$B$37:$B$52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09-A948-B8BB-B61FE2BD6284}"/>
            </c:ext>
          </c:extLst>
        </c:ser>
        <c:ser>
          <c:idx val="3"/>
          <c:order val="3"/>
          <c:tx>
            <c:v>Competitor #3</c:v>
          </c:tx>
          <c:spPr>
            <a:ln w="12700">
              <a:solidFill>
                <a:srgbClr val="FF9900"/>
              </a:solidFill>
            </a:ln>
          </c:spPr>
          <c:marker>
            <c:symbol val="x"/>
            <c:size val="8"/>
            <c:spPr>
              <a:ln>
                <a:solidFill>
                  <a:srgbClr val="FF9900"/>
                </a:solidFill>
              </a:ln>
            </c:spPr>
          </c:marker>
          <c:xVal>
            <c:numRef>
              <c:f>'S06 Requirements HoQ'!$BW$37:$BW$52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</c:numCache>
            </c:numRef>
          </c:xVal>
          <c:yVal>
            <c:numRef>
              <c:f>'S06 Requirements HoQ'!$B$37:$B$52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09-A948-B8BB-B61FE2BD6284}"/>
            </c:ext>
          </c:extLst>
        </c:ser>
        <c:ser>
          <c:idx val="4"/>
          <c:order val="4"/>
          <c:tx>
            <c:v>Competitor #4</c:v>
          </c:tx>
          <c:spPr>
            <a:ln w="12700">
              <a:solidFill>
                <a:srgbClr val="7030A0"/>
              </a:solidFill>
            </a:ln>
          </c:spPr>
          <c:marker>
            <c:symbol val="diamond"/>
            <c:size val="10"/>
            <c:spPr>
              <a:noFill/>
              <a:ln>
                <a:solidFill>
                  <a:srgbClr val="7030A0"/>
                </a:solidFill>
              </a:ln>
            </c:spPr>
          </c:marker>
          <c:xVal>
            <c:numRef>
              <c:f>'S06 Requirements HoQ'!$BX$37:$BX$52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xVal>
          <c:yVal>
            <c:numRef>
              <c:f>'S06 Requirements HoQ'!$B$37:$B$52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09-A948-B8BB-B61FE2BD6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26336"/>
        <c:axId val="167637760"/>
      </c:scatterChart>
      <c:valAx>
        <c:axId val="131326336"/>
        <c:scaling>
          <c:orientation val="minMax"/>
          <c:max val="5"/>
          <c:min val="0"/>
        </c:scaling>
        <c:delete val="1"/>
        <c:axPos val="t"/>
        <c:numFmt formatCode="General" sourceLinked="1"/>
        <c:majorTickMark val="out"/>
        <c:minorTickMark val="none"/>
        <c:tickLblPos val="none"/>
        <c:crossAx val="167637760"/>
        <c:crossesAt val="1"/>
        <c:crossBetween val="midCat"/>
        <c:majorUnit val="1"/>
      </c:valAx>
      <c:valAx>
        <c:axId val="167637760"/>
        <c:scaling>
          <c:orientation val="maxMin"/>
          <c:max val="16"/>
          <c:min val="1"/>
        </c:scaling>
        <c:delete val="1"/>
        <c:axPos val="l"/>
        <c:numFmt formatCode="General" sourceLinked="1"/>
        <c:majorTickMark val="out"/>
        <c:minorTickMark val="none"/>
        <c:tickLblPos val="none"/>
        <c:crossAx val="131326336"/>
        <c:crossesAt val="0"/>
        <c:crossBetween val="midCat"/>
      </c:valAx>
    </c:plotArea>
    <c:legend>
      <c:legendPos val="r"/>
      <c:layout>
        <c:manualLayout>
          <c:xMode val="edge"/>
          <c:yMode val="edge"/>
          <c:x val="0.12608235002830273"/>
          <c:y val="0.8162348779912858"/>
          <c:w val="0.75563976871370864"/>
          <c:h val="0.16422738914491294"/>
        </c:manualLayout>
      </c:layout>
      <c:overlay val="1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004861050533464E-2"/>
          <c:y val="4.1836823198629594E-2"/>
          <c:w val="0.83109788220090153"/>
          <c:h val="0.95387840670859592"/>
        </c:manualLayout>
      </c:layout>
      <c:scatterChart>
        <c:scatterStyle val="lineMarker"/>
        <c:varyColors val="0"/>
        <c:ser>
          <c:idx val="1"/>
          <c:order val="0"/>
          <c:tx>
            <c:v>Our Product</c:v>
          </c:tx>
          <c:spPr>
            <a:ln w="63500">
              <a:solidFill>
                <a:srgbClr val="FF0000"/>
              </a:solidFill>
            </a:ln>
          </c:spPr>
          <c:marker>
            <c:symbol val="plus"/>
            <c:size val="12"/>
            <c:spPr>
              <a:ln w="12700">
                <a:solidFill>
                  <a:srgbClr val="FF0000"/>
                </a:solidFill>
              </a:ln>
            </c:spPr>
          </c:marker>
          <c:xVal>
            <c:numRef>
              <c:f>'S06 Requirements HoQ'!$BT$37:$BT$52</c:f>
              <c:numCache>
                <c:formatCode>General</c:formatCode>
                <c:ptCount val="16"/>
                <c:pt idx="6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</c:numCache>
            </c:numRef>
          </c:xVal>
          <c:yVal>
            <c:numRef>
              <c:f>'S06 Requirements HoQ'!$B$37:$B$52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76-D648-A00D-8BDCBA2F82CE}"/>
            </c:ext>
          </c:extLst>
        </c:ser>
        <c:ser>
          <c:idx val="0"/>
          <c:order val="1"/>
          <c:tx>
            <c:v>Competitor #1</c:v>
          </c:tx>
          <c:spPr>
            <a:ln w="12700">
              <a:solidFill>
                <a:srgbClr val="002060"/>
              </a:solidFill>
            </a:ln>
          </c:spPr>
          <c:marker>
            <c:symbol val="star"/>
            <c:size val="10"/>
            <c:spPr>
              <a:ln w="12700">
                <a:solidFill>
                  <a:srgbClr val="002060"/>
                </a:solidFill>
              </a:ln>
            </c:spPr>
          </c:marker>
          <c:xVal>
            <c:numRef>
              <c:f>'S06 Requirements HoQ'!$BU$37:$BU$52</c:f>
              <c:numCache>
                <c:formatCode>General</c:formatCode>
                <c:ptCount val="16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</c:numCache>
            </c:numRef>
          </c:xVal>
          <c:yVal>
            <c:numRef>
              <c:f>'S06 Requirements HoQ'!$B$37:$B$52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76-D648-A00D-8BDCBA2F82CE}"/>
            </c:ext>
          </c:extLst>
        </c:ser>
        <c:ser>
          <c:idx val="2"/>
          <c:order val="2"/>
          <c:tx>
            <c:v>Competitor #2</c:v>
          </c:tx>
          <c:spPr>
            <a:ln w="12700">
              <a:solidFill>
                <a:srgbClr val="00CC00"/>
              </a:solidFill>
            </a:ln>
          </c:spPr>
          <c:marker>
            <c:symbol val="circle"/>
            <c:size val="8"/>
            <c:spPr>
              <a:noFill/>
              <a:ln w="12700">
                <a:solidFill>
                  <a:srgbClr val="00CC00"/>
                </a:solidFill>
              </a:ln>
            </c:spPr>
          </c:marker>
          <c:xVal>
            <c:numRef>
              <c:f>'S06 Requirements HoQ'!$BV$37:$BV$52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2</c:v>
                </c:pt>
                <c:pt idx="15">
                  <c:v>1</c:v>
                </c:pt>
              </c:numCache>
            </c:numRef>
          </c:xVal>
          <c:yVal>
            <c:numRef>
              <c:f>'S06 Requirements HoQ'!$B$37:$B$52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76-D648-A00D-8BDCBA2F82CE}"/>
            </c:ext>
          </c:extLst>
        </c:ser>
        <c:ser>
          <c:idx val="3"/>
          <c:order val="3"/>
          <c:tx>
            <c:v>Competitor #3</c:v>
          </c:tx>
          <c:spPr>
            <a:ln w="12700">
              <a:solidFill>
                <a:srgbClr val="FF9900"/>
              </a:solidFill>
            </a:ln>
          </c:spPr>
          <c:marker>
            <c:symbol val="x"/>
            <c:size val="8"/>
            <c:spPr>
              <a:ln>
                <a:solidFill>
                  <a:srgbClr val="FF9900"/>
                </a:solidFill>
              </a:ln>
            </c:spPr>
          </c:marker>
          <c:xVal>
            <c:numRef>
              <c:f>'S06 Requirements HoQ'!$BW$37:$BW$52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</c:numCache>
            </c:numRef>
          </c:xVal>
          <c:yVal>
            <c:numRef>
              <c:f>'S06 Requirements HoQ'!$B$37:$B$52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76-D648-A00D-8BDCBA2F82CE}"/>
            </c:ext>
          </c:extLst>
        </c:ser>
        <c:ser>
          <c:idx val="4"/>
          <c:order val="4"/>
          <c:tx>
            <c:v>Competitor #4</c:v>
          </c:tx>
          <c:spPr>
            <a:ln w="12700">
              <a:solidFill>
                <a:srgbClr val="7030A0"/>
              </a:solidFill>
            </a:ln>
          </c:spPr>
          <c:marker>
            <c:symbol val="diamond"/>
            <c:size val="10"/>
            <c:spPr>
              <a:noFill/>
              <a:ln>
                <a:solidFill>
                  <a:srgbClr val="7030A0"/>
                </a:solidFill>
              </a:ln>
            </c:spPr>
          </c:marker>
          <c:xVal>
            <c:numRef>
              <c:f>'S06 Requirements HoQ'!$BX$37:$BX$52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xVal>
          <c:yVal>
            <c:numRef>
              <c:f>'S06 Requirements HoQ'!$B$37:$B$52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376-D648-A00D-8BDCBA2F8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26336"/>
        <c:axId val="167637760"/>
      </c:scatterChart>
      <c:valAx>
        <c:axId val="131326336"/>
        <c:scaling>
          <c:orientation val="minMax"/>
          <c:max val="5"/>
          <c:min val="0"/>
        </c:scaling>
        <c:delete val="1"/>
        <c:axPos val="t"/>
        <c:numFmt formatCode="General" sourceLinked="1"/>
        <c:majorTickMark val="out"/>
        <c:minorTickMark val="none"/>
        <c:tickLblPos val="none"/>
        <c:crossAx val="167637760"/>
        <c:crossesAt val="1"/>
        <c:crossBetween val="midCat"/>
        <c:majorUnit val="1"/>
      </c:valAx>
      <c:valAx>
        <c:axId val="167637760"/>
        <c:scaling>
          <c:orientation val="maxMin"/>
          <c:max val="16"/>
          <c:min val="1"/>
        </c:scaling>
        <c:delete val="1"/>
        <c:axPos val="l"/>
        <c:numFmt formatCode="General" sourceLinked="1"/>
        <c:majorTickMark val="out"/>
        <c:minorTickMark val="none"/>
        <c:tickLblPos val="none"/>
        <c:crossAx val="131326336"/>
        <c:crossesAt val="0"/>
        <c:crossBetween val="midCat"/>
      </c:valAx>
    </c:plotArea>
    <c:legend>
      <c:legendPos val="r"/>
      <c:layout>
        <c:manualLayout>
          <c:xMode val="edge"/>
          <c:yMode val="edge"/>
          <c:x val="1.7108074453903922E-2"/>
          <c:y val="1.2990486128040102E-2"/>
          <c:w val="0.35019097021551093"/>
          <c:h val="0.16422738914491294"/>
        </c:manualLayout>
      </c:layout>
      <c:overlay val="1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465666</xdr:colOff>
      <xdr:row>1</xdr:row>
      <xdr:rowOff>16933</xdr:rowOff>
    </xdr:from>
    <xdr:to>
      <xdr:col>14</xdr:col>
      <xdr:colOff>457200</xdr:colOff>
      <xdr:row>21</xdr:row>
      <xdr:rowOff>33867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BDEBEC-F305-014C-B238-E60943E66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609598</xdr:colOff>
      <xdr:row>24</xdr:row>
      <xdr:rowOff>42332</xdr:rowOff>
    </xdr:from>
    <xdr:to>
      <xdr:col>15</xdr:col>
      <xdr:colOff>25400</xdr:colOff>
      <xdr:row>45</xdr:row>
      <xdr:rowOff>63499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F8204F-1A09-BE40-B47E-D74FC276C5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878358</xdr:colOff>
      <xdr:row>30</xdr:row>
      <xdr:rowOff>185746</xdr:rowOff>
    </xdr:from>
    <xdr:to>
      <xdr:col>7</xdr:col>
      <xdr:colOff>519352</xdr:colOff>
      <xdr:row>44</xdr:row>
      <xdr:rowOff>48388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D0956D-09E4-B548-896A-A5D652561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878357</xdr:colOff>
      <xdr:row>30</xdr:row>
      <xdr:rowOff>143176</xdr:rowOff>
    </xdr:from>
    <xdr:to>
      <xdr:col>12</xdr:col>
      <xdr:colOff>654156</xdr:colOff>
      <xdr:row>44</xdr:row>
      <xdr:rowOff>5818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C355C4-A488-DD49-8A21-EA6422CA1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126290</xdr:colOff>
      <xdr:row>30</xdr:row>
      <xdr:rowOff>150271</xdr:rowOff>
    </xdr:from>
    <xdr:to>
      <xdr:col>18</xdr:col>
      <xdr:colOff>51083</xdr:colOff>
      <xdr:row>44</xdr:row>
      <xdr:rowOff>12913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9A1E50-361F-9243-8A15-6A7D8B33B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29633</xdr:colOff>
      <xdr:row>45</xdr:row>
      <xdr:rowOff>139701</xdr:rowOff>
    </xdr:from>
    <xdr:to>
      <xdr:col>7</xdr:col>
      <xdr:colOff>529166</xdr:colOff>
      <xdr:row>59</xdr:row>
      <xdr:rowOff>38101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EA7FFE-12EF-5842-ACB5-92F445C6D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2</xdr:colOff>
      <xdr:row>36</xdr:row>
      <xdr:rowOff>0</xdr:rowOff>
    </xdr:from>
    <xdr:to>
      <xdr:col>82</xdr:col>
      <xdr:colOff>0</xdr:colOff>
      <xdr:row>51</xdr:row>
      <xdr:rowOff>380999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70B8D5-E0E9-C546-996F-4E043EE5D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76</xdr:col>
      <xdr:colOff>2</xdr:colOff>
      <xdr:row>36</xdr:row>
      <xdr:rowOff>12700</xdr:rowOff>
    </xdr:from>
    <xdr:to>
      <xdr:col>82</xdr:col>
      <xdr:colOff>0</xdr:colOff>
      <xdr:row>52</xdr:row>
      <xdr:rowOff>4232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D5DD59-E2E2-9745-9266-0EF2EEA5D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ilmaz/Dropbox%20(Personal)/Vertax/Finanzplanung_Businessplan_v4_BWA_Li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samt"/>
      <sheetName val="BWA"/>
      <sheetName val="Liquiditätsplanung"/>
      <sheetName val="Tilgungsplan Übersicht"/>
      <sheetName val="Tilgungsplan Zahlungsübersicht"/>
      <sheetName val="Verkaufspreis und ROI"/>
      <sheetName val="BOM 2.5KW"/>
      <sheetName val="Benötigte Anlagen &amp; AFA"/>
      <sheetName val="Verfügbare Arbeitszeit"/>
      <sheetName val="Benötigte Maschinenanzahl"/>
      <sheetName val="Benötigte Mitarbeiter"/>
      <sheetName val="Benötigte Stationen"/>
      <sheetName val="Platzbedarf"/>
      <sheetName val="Benötigte Gesamtfläche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D1" t="str">
            <v>BOM Levels</v>
          </cell>
        </row>
        <row r="2">
          <cell r="AC2" t="str">
            <v>EACH</v>
          </cell>
          <cell r="AD2">
            <v>0</v>
          </cell>
          <cell r="AE2" t="str">
            <v>A</v>
          </cell>
          <cell r="AF2" t="str">
            <v>MAKE</v>
          </cell>
        </row>
        <row r="3">
          <cell r="AC3" t="str">
            <v>CM</v>
          </cell>
          <cell r="AE3" t="str">
            <v>B</v>
          </cell>
          <cell r="AF3" t="str">
            <v>BUY</v>
          </cell>
        </row>
        <row r="4">
          <cell r="AC4" t="str">
            <v>CM²</v>
          </cell>
          <cell r="AE4" t="str">
            <v>C</v>
          </cell>
        </row>
        <row r="5">
          <cell r="AC5" t="str">
            <v>FT</v>
          </cell>
          <cell r="AE5" t="str">
            <v>D</v>
          </cell>
        </row>
        <row r="6">
          <cell r="AC6" t="str">
            <v>FT²</v>
          </cell>
          <cell r="AE6" t="str">
            <v>E</v>
          </cell>
        </row>
        <row r="7">
          <cell r="AC7" t="str">
            <v>GAL</v>
          </cell>
          <cell r="AE7" t="str">
            <v>F</v>
          </cell>
        </row>
        <row r="8">
          <cell r="AC8" t="str">
            <v>IN</v>
          </cell>
          <cell r="AE8" t="str">
            <v>G</v>
          </cell>
        </row>
        <row r="9">
          <cell r="AC9" t="str">
            <v>IN²</v>
          </cell>
          <cell r="AE9" t="str">
            <v>H</v>
          </cell>
        </row>
        <row r="10">
          <cell r="AC10" t="str">
            <v>L</v>
          </cell>
          <cell r="AE10" t="str">
            <v>J</v>
          </cell>
        </row>
        <row r="11">
          <cell r="AC11" t="str">
            <v>M</v>
          </cell>
          <cell r="AE11" t="str">
            <v>K</v>
          </cell>
        </row>
        <row r="12">
          <cell r="AC12" t="str">
            <v>ML</v>
          </cell>
          <cell r="AE12" t="str">
            <v>L</v>
          </cell>
        </row>
        <row r="13">
          <cell r="AC13" t="str">
            <v>MM</v>
          </cell>
          <cell r="AE13" t="str">
            <v>M</v>
          </cell>
        </row>
        <row r="14">
          <cell r="AC14" t="str">
            <v>MM²</v>
          </cell>
          <cell r="AE14" t="str">
            <v>N</v>
          </cell>
        </row>
        <row r="15">
          <cell r="AC15" t="str">
            <v>OZ</v>
          </cell>
          <cell r="AE15" t="str">
            <v>P</v>
          </cell>
        </row>
        <row r="16">
          <cell r="AE16" t="str">
            <v>R</v>
          </cell>
        </row>
        <row r="17">
          <cell r="AE17" t="str">
            <v>T</v>
          </cell>
        </row>
        <row r="18">
          <cell r="AE18" t="str">
            <v>U</v>
          </cell>
        </row>
        <row r="19">
          <cell r="AE19" t="str">
            <v>V</v>
          </cell>
        </row>
        <row r="20">
          <cell r="AE20" t="str">
            <v>W</v>
          </cell>
        </row>
        <row r="21">
          <cell r="AE21" t="str">
            <v>Y</v>
          </cell>
        </row>
        <row r="22">
          <cell r="AE22" t="str">
            <v>AA</v>
          </cell>
        </row>
        <row r="23">
          <cell r="AE23" t="str">
            <v>AB</v>
          </cell>
        </row>
        <row r="24">
          <cell r="AE24" t="str">
            <v>AC</v>
          </cell>
        </row>
        <row r="25">
          <cell r="AE25" t="str">
            <v>AD</v>
          </cell>
        </row>
        <row r="26">
          <cell r="AE26" t="str">
            <v>AE</v>
          </cell>
        </row>
        <row r="27">
          <cell r="AE27" t="str">
            <v>AF</v>
          </cell>
        </row>
        <row r="28">
          <cell r="AE28" t="str">
            <v>AG</v>
          </cell>
        </row>
        <row r="29">
          <cell r="AE29" t="str">
            <v>AH</v>
          </cell>
        </row>
        <row r="30">
          <cell r="AE30" t="str">
            <v>AJ</v>
          </cell>
        </row>
        <row r="31">
          <cell r="AE31" t="str">
            <v>AK</v>
          </cell>
        </row>
        <row r="32">
          <cell r="AE32" t="str">
            <v>AL</v>
          </cell>
        </row>
        <row r="33">
          <cell r="AE33" t="str">
            <v>AM</v>
          </cell>
        </row>
        <row r="34">
          <cell r="AE34" t="str">
            <v>AN</v>
          </cell>
        </row>
        <row r="35">
          <cell r="AE35" t="str">
            <v>AP</v>
          </cell>
        </row>
        <row r="36">
          <cell r="AE36" t="str">
            <v>AR</v>
          </cell>
        </row>
        <row r="37">
          <cell r="AE37" t="str">
            <v>AT</v>
          </cell>
        </row>
        <row r="38">
          <cell r="AE38" t="str">
            <v>AU</v>
          </cell>
        </row>
        <row r="39">
          <cell r="AE39" t="str">
            <v>AV</v>
          </cell>
        </row>
        <row r="40">
          <cell r="AE40" t="str">
            <v>AW</v>
          </cell>
        </row>
        <row r="41">
          <cell r="AE41" t="str">
            <v>AY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5A06-A446-5E48-9B63-8D1A444F5103}">
  <dimension ref="A1:H13"/>
  <sheetViews>
    <sheetView workbookViewId="0">
      <selection activeCell="F2" sqref="F2:G2"/>
    </sheetView>
  </sheetViews>
  <sheetFormatPr baseColWidth="10" defaultRowHeight="16" x14ac:dyDescent="0.2"/>
  <cols>
    <col min="1" max="1" width="8.1640625" style="15" customWidth="1"/>
    <col min="2" max="2" width="38.5" style="15" customWidth="1"/>
    <col min="3" max="3" width="43.5" style="15" customWidth="1"/>
    <col min="4" max="4" width="32.33203125" style="15" customWidth="1"/>
    <col min="5" max="5" width="39.33203125" style="15" bestFit="1" customWidth="1"/>
    <col min="6" max="6" width="25.33203125" style="15" bestFit="1" customWidth="1"/>
    <col min="7" max="7" width="35.6640625" style="15" bestFit="1" customWidth="1"/>
    <col min="8" max="8" width="38" style="15" customWidth="1"/>
    <col min="9" max="16384" width="10.83203125" style="15"/>
  </cols>
  <sheetData>
    <row r="1" spans="1:8" s="24" customFormat="1" ht="31" customHeight="1" x14ac:dyDescent="0.2">
      <c r="A1" s="1" t="s">
        <v>0</v>
      </c>
      <c r="B1" s="2" t="s">
        <v>137</v>
      </c>
      <c r="C1" s="98" t="s">
        <v>138</v>
      </c>
      <c r="D1" s="98"/>
      <c r="E1" s="98"/>
      <c r="F1" s="98"/>
      <c r="G1" s="98"/>
      <c r="H1" s="98"/>
    </row>
    <row r="2" spans="1:8" ht="31" customHeight="1" x14ac:dyDescent="0.2">
      <c r="A2" s="4">
        <v>1</v>
      </c>
      <c r="B2" s="18" t="s">
        <v>85</v>
      </c>
      <c r="C2" s="4" t="s">
        <v>139</v>
      </c>
      <c r="D2" s="96" t="s">
        <v>140</v>
      </c>
      <c r="E2" s="97"/>
      <c r="F2" s="96" t="s">
        <v>86</v>
      </c>
      <c r="G2" s="97"/>
      <c r="H2" s="4" t="s">
        <v>87</v>
      </c>
    </row>
    <row r="3" spans="1:8" ht="31" customHeight="1" x14ac:dyDescent="0.2">
      <c r="A3" s="4">
        <v>2</v>
      </c>
      <c r="B3" s="19" t="s">
        <v>88</v>
      </c>
      <c r="C3" s="4" t="s">
        <v>89</v>
      </c>
      <c r="D3" s="96" t="s">
        <v>90</v>
      </c>
      <c r="E3" s="97"/>
      <c r="F3" s="96" t="s">
        <v>91</v>
      </c>
      <c r="G3" s="97"/>
      <c r="H3" s="4" t="s">
        <v>92</v>
      </c>
    </row>
    <row r="4" spans="1:8" ht="31" customHeight="1" x14ac:dyDescent="0.2">
      <c r="A4" s="4">
        <v>3</v>
      </c>
      <c r="B4" s="19" t="s">
        <v>93</v>
      </c>
      <c r="C4" s="96" t="s">
        <v>94</v>
      </c>
      <c r="D4" s="97"/>
      <c r="E4" s="96" t="s">
        <v>95</v>
      </c>
      <c r="F4" s="97"/>
      <c r="G4" s="96" t="s">
        <v>96</v>
      </c>
      <c r="H4" s="97"/>
    </row>
    <row r="5" spans="1:8" ht="31" customHeight="1" x14ac:dyDescent="0.2">
      <c r="A5" s="4">
        <v>4</v>
      </c>
      <c r="B5" s="19" t="s">
        <v>97</v>
      </c>
      <c r="C5" s="4" t="s">
        <v>98</v>
      </c>
      <c r="D5" s="96" t="s">
        <v>99</v>
      </c>
      <c r="E5" s="97"/>
      <c r="F5" s="96" t="s">
        <v>100</v>
      </c>
      <c r="G5" s="97"/>
      <c r="H5" s="4" t="s">
        <v>101</v>
      </c>
    </row>
    <row r="6" spans="1:8" ht="31" customHeight="1" x14ac:dyDescent="0.2">
      <c r="A6" s="4">
        <v>5</v>
      </c>
      <c r="B6" s="19" t="s">
        <v>102</v>
      </c>
      <c r="C6" s="96" t="s">
        <v>99</v>
      </c>
      <c r="D6" s="97"/>
      <c r="E6" s="96" t="s">
        <v>103</v>
      </c>
      <c r="F6" s="97"/>
      <c r="G6" s="96" t="s">
        <v>104</v>
      </c>
      <c r="H6" s="97"/>
    </row>
    <row r="7" spans="1:8" ht="31" customHeight="1" x14ac:dyDescent="0.2">
      <c r="A7" s="4">
        <v>6</v>
      </c>
      <c r="B7" s="19" t="s">
        <v>105</v>
      </c>
      <c r="C7" s="4" t="s">
        <v>106</v>
      </c>
      <c r="D7" s="4"/>
      <c r="E7" s="4" t="s">
        <v>107</v>
      </c>
      <c r="F7" s="4"/>
      <c r="G7" s="4" t="s">
        <v>108</v>
      </c>
      <c r="H7" s="4"/>
    </row>
    <row r="8" spans="1:8" ht="31" customHeight="1" x14ac:dyDescent="0.2">
      <c r="A8" s="4">
        <v>7</v>
      </c>
      <c r="B8" s="19" t="s">
        <v>109</v>
      </c>
      <c r="C8" s="4" t="s">
        <v>110</v>
      </c>
      <c r="D8" s="96" t="s">
        <v>111</v>
      </c>
      <c r="E8" s="97"/>
      <c r="F8" s="96" t="s">
        <v>112</v>
      </c>
      <c r="G8" s="97"/>
      <c r="H8" s="4" t="s">
        <v>113</v>
      </c>
    </row>
    <row r="9" spans="1:8" ht="31" customHeight="1" x14ac:dyDescent="0.2">
      <c r="A9" s="4">
        <v>8</v>
      </c>
      <c r="B9" s="19" t="s">
        <v>114</v>
      </c>
      <c r="C9" s="4" t="s">
        <v>115</v>
      </c>
      <c r="D9" s="96" t="s">
        <v>116</v>
      </c>
      <c r="E9" s="97"/>
      <c r="F9" s="96" t="s">
        <v>117</v>
      </c>
      <c r="G9" s="97"/>
      <c r="H9" s="4" t="s">
        <v>118</v>
      </c>
    </row>
    <row r="10" spans="1:8" ht="31" customHeight="1" x14ac:dyDescent="0.2">
      <c r="A10" s="4">
        <v>9</v>
      </c>
      <c r="B10" s="19" t="s">
        <v>119</v>
      </c>
      <c r="C10" s="4" t="s">
        <v>120</v>
      </c>
      <c r="D10" s="96" t="s">
        <v>121</v>
      </c>
      <c r="E10" s="97"/>
      <c r="F10" s="96" t="s">
        <v>122</v>
      </c>
      <c r="G10" s="97"/>
      <c r="H10" s="4" t="s">
        <v>123</v>
      </c>
    </row>
    <row r="11" spans="1:8" ht="31" customHeight="1" x14ac:dyDescent="0.2">
      <c r="A11" s="4">
        <v>10</v>
      </c>
      <c r="B11" s="19" t="s">
        <v>124</v>
      </c>
      <c r="C11" s="4" t="s">
        <v>125</v>
      </c>
      <c r="D11" s="96" t="s">
        <v>126</v>
      </c>
      <c r="E11" s="97"/>
      <c r="F11" s="96" t="s">
        <v>127</v>
      </c>
      <c r="G11" s="97"/>
      <c r="H11" s="4" t="s">
        <v>128</v>
      </c>
    </row>
    <row r="12" spans="1:8" ht="31" customHeight="1" x14ac:dyDescent="0.2">
      <c r="A12" s="4">
        <v>11</v>
      </c>
      <c r="B12" s="19" t="s">
        <v>129</v>
      </c>
      <c r="C12" s="96" t="s">
        <v>130</v>
      </c>
      <c r="D12" s="97"/>
      <c r="E12" s="96" t="s">
        <v>131</v>
      </c>
      <c r="F12" s="97"/>
      <c r="G12" s="96" t="s">
        <v>132</v>
      </c>
      <c r="H12" s="97"/>
    </row>
    <row r="13" spans="1:8" ht="31" customHeight="1" x14ac:dyDescent="0.2">
      <c r="A13" s="4">
        <v>12</v>
      </c>
      <c r="B13" s="19" t="s">
        <v>133</v>
      </c>
      <c r="C13" s="96" t="s">
        <v>134</v>
      </c>
      <c r="D13" s="97"/>
      <c r="E13" s="96" t="s">
        <v>135</v>
      </c>
      <c r="F13" s="97"/>
      <c r="G13" s="96" t="s">
        <v>136</v>
      </c>
      <c r="H13" s="97"/>
    </row>
  </sheetData>
  <mergeCells count="27">
    <mergeCell ref="C1:H1"/>
    <mergeCell ref="F2:G2"/>
    <mergeCell ref="D11:E11"/>
    <mergeCell ref="F11:G11"/>
    <mergeCell ref="C12:D12"/>
    <mergeCell ref="E12:F12"/>
    <mergeCell ref="G12:H12"/>
    <mergeCell ref="C6:D6"/>
    <mergeCell ref="E6:F6"/>
    <mergeCell ref="G6:H6"/>
    <mergeCell ref="D3:E3"/>
    <mergeCell ref="F3:G3"/>
    <mergeCell ref="C4:D4"/>
    <mergeCell ref="E4:F4"/>
    <mergeCell ref="G4:H4"/>
    <mergeCell ref="D5:E5"/>
    <mergeCell ref="F5:G5"/>
    <mergeCell ref="D2:E2"/>
    <mergeCell ref="C13:D13"/>
    <mergeCell ref="E13:F13"/>
    <mergeCell ref="G13:H13"/>
    <mergeCell ref="D8:E8"/>
    <mergeCell ref="F8:G8"/>
    <mergeCell ref="D9:E9"/>
    <mergeCell ref="F9:G9"/>
    <mergeCell ref="D10:E10"/>
    <mergeCell ref="F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A717-B767-CC43-A401-BF09B096E77F}">
  <dimension ref="A1:Z76"/>
  <sheetViews>
    <sheetView topLeftCell="B1" workbookViewId="0">
      <selection activeCell="Y4" sqref="Y4"/>
    </sheetView>
  </sheetViews>
  <sheetFormatPr baseColWidth="10" defaultRowHeight="16" x14ac:dyDescent="0.2"/>
  <cols>
    <col min="1" max="1" width="18.1640625" bestFit="1" customWidth="1"/>
    <col min="2" max="2" width="86.5" bestFit="1" customWidth="1"/>
    <col min="4" max="4" width="18.1640625" bestFit="1" customWidth="1"/>
    <col min="5" max="5" width="14.83203125" customWidth="1"/>
    <col min="6" max="6" width="62" bestFit="1" customWidth="1"/>
    <col min="7" max="7" width="19.6640625" customWidth="1"/>
    <col min="8" max="8" width="5.6640625" bestFit="1" customWidth="1"/>
    <col min="9" max="9" width="12.33203125" bestFit="1" customWidth="1"/>
    <col min="10" max="10" width="5.6640625" bestFit="1" customWidth="1"/>
    <col min="11" max="11" width="12.33203125" bestFit="1" customWidth="1"/>
    <col min="12" max="12" width="5.6640625" bestFit="1" customWidth="1"/>
    <col min="13" max="13" width="12.33203125" bestFit="1" customWidth="1"/>
    <col min="15" max="15" width="25.6640625" customWidth="1"/>
    <col min="16" max="16" width="12.6640625" customWidth="1"/>
    <col min="17" max="17" width="18" bestFit="1" customWidth="1"/>
    <col min="18" max="18" width="20.1640625" customWidth="1"/>
    <col min="19" max="19" width="18.6640625" bestFit="1" customWidth="1"/>
    <col min="20" max="20" width="13" bestFit="1" customWidth="1"/>
    <col min="21" max="21" width="17" bestFit="1" customWidth="1"/>
    <col min="22" max="22" width="13.6640625" bestFit="1" customWidth="1"/>
    <col min="23" max="23" width="24.5" customWidth="1"/>
    <col min="24" max="24" width="11.5" bestFit="1" customWidth="1"/>
    <col min="25" max="25" width="12.83203125" bestFit="1" customWidth="1"/>
    <col min="26" max="26" width="15" bestFit="1" customWidth="1"/>
  </cols>
  <sheetData>
    <row r="1" spans="1:26" ht="17" thickBot="1" x14ac:dyDescent="0.25">
      <c r="A1" s="20" t="s">
        <v>84</v>
      </c>
      <c r="B1" s="20" t="s">
        <v>141</v>
      </c>
      <c r="D1" s="102" t="s">
        <v>143</v>
      </c>
      <c r="E1" s="103"/>
      <c r="F1" s="103"/>
      <c r="G1" s="103"/>
      <c r="H1" s="103"/>
      <c r="I1" s="103"/>
      <c r="J1" s="103"/>
      <c r="K1" s="103"/>
      <c r="L1" s="103"/>
      <c r="M1" s="104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7" customHeight="1" x14ac:dyDescent="0.2">
      <c r="A2" s="3" t="s">
        <v>10</v>
      </c>
      <c r="B2" s="3" t="s">
        <v>11</v>
      </c>
      <c r="D2" s="33"/>
      <c r="E2" s="34"/>
      <c r="F2" s="34"/>
      <c r="G2" s="34"/>
      <c r="H2" s="99" t="s">
        <v>1</v>
      </c>
      <c r="I2" s="100"/>
      <c r="J2" s="99" t="s">
        <v>2</v>
      </c>
      <c r="K2" s="100"/>
      <c r="L2" s="99" t="s">
        <v>3</v>
      </c>
      <c r="M2" s="100"/>
      <c r="O2" s="101" t="s">
        <v>142</v>
      </c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spans="1:26" x14ac:dyDescent="0.2">
      <c r="A3" s="3"/>
      <c r="B3" s="3" t="s">
        <v>12</v>
      </c>
      <c r="D3" s="7" t="s">
        <v>4</v>
      </c>
      <c r="E3" s="5" t="s">
        <v>5</v>
      </c>
      <c r="F3" s="5" t="s">
        <v>6</v>
      </c>
      <c r="G3" s="6" t="s">
        <v>7</v>
      </c>
      <c r="H3" s="7" t="s">
        <v>8</v>
      </c>
      <c r="I3" s="8" t="s">
        <v>9</v>
      </c>
      <c r="J3" s="7" t="s">
        <v>8</v>
      </c>
      <c r="K3" s="8" t="s">
        <v>9</v>
      </c>
      <c r="L3" s="7" t="s">
        <v>8</v>
      </c>
      <c r="M3" s="8" t="s">
        <v>9</v>
      </c>
      <c r="O3" s="23"/>
      <c r="P3" s="17" t="str">
        <f t="array" ref="P3:W3">TRANSPOSE(O4:O11)</f>
        <v>Proximity to seaports</v>
      </c>
      <c r="Q3" s="17" t="str">
        <v>Proximity to airports</v>
      </c>
      <c r="R3" s="17" t="str">
        <v>Quality of the workforce: capabilities, work ethics in the community, etc.</v>
      </c>
      <c r="S3" s="17" t="str">
        <v>Relevant subventions</v>
      </c>
      <c r="T3" s="17" t="str">
        <v xml:space="preserve">Property price </v>
      </c>
      <c r="U3" s="17" t="str">
        <v>Ground water level</v>
      </c>
      <c r="V3" s="17" t="str">
        <v>Electricity price</v>
      </c>
      <c r="W3" s="17" t="str">
        <v>Number and type of facilities</v>
      </c>
      <c r="X3" s="16" t="s">
        <v>171</v>
      </c>
      <c r="Y3" s="17" t="s">
        <v>172</v>
      </c>
      <c r="Z3" s="17" t="s">
        <v>173</v>
      </c>
    </row>
    <row r="4" spans="1:26" x14ac:dyDescent="0.2">
      <c r="A4" s="3"/>
      <c r="B4" s="3" t="s">
        <v>15</v>
      </c>
      <c r="D4" s="11" t="str">
        <f>A2</f>
        <v>Traffic conditions</v>
      </c>
      <c r="E4" s="9">
        <f>SUM(G4:G5)</f>
        <v>0.24324324324324326</v>
      </c>
      <c r="F4" s="3" t="str">
        <f>B6</f>
        <v>Proximity to seaports</v>
      </c>
      <c r="G4" s="10">
        <f>Z4</f>
        <v>0.12162162162162163</v>
      </c>
      <c r="H4" s="11">
        <v>10</v>
      </c>
      <c r="I4" s="12">
        <f>H4*G4</f>
        <v>1.2162162162162162</v>
      </c>
      <c r="J4" s="11">
        <v>0</v>
      </c>
      <c r="K4" s="12">
        <f>J4*G4</f>
        <v>0</v>
      </c>
      <c r="L4" s="11">
        <v>0</v>
      </c>
      <c r="M4" s="12">
        <f>L4*G4</f>
        <v>0</v>
      </c>
      <c r="O4" s="17" t="str">
        <f>F4</f>
        <v>Proximity to seaports</v>
      </c>
      <c r="P4" s="21"/>
      <c r="Q4" s="3">
        <v>1</v>
      </c>
      <c r="R4" s="3">
        <v>-1</v>
      </c>
      <c r="S4" s="3">
        <v>-1</v>
      </c>
      <c r="T4" s="3">
        <v>-1</v>
      </c>
      <c r="U4" s="13">
        <v>1</v>
      </c>
      <c r="V4" s="3">
        <v>-1</v>
      </c>
      <c r="W4" s="3">
        <v>-1</v>
      </c>
      <c r="X4" s="3">
        <f>SUM(P4:W4)</f>
        <v>-3</v>
      </c>
      <c r="Y4" s="3" cm="1">
        <f t="array" ref="Y4">X4+(ROUNDUP(MAX(ABS($X$4:$X$11)), -1))</f>
        <v>27</v>
      </c>
      <c r="Z4" s="9">
        <f>Y4/$Y$12</f>
        <v>0.12162162162162163</v>
      </c>
    </row>
    <row r="5" spans="1:26" x14ac:dyDescent="0.2">
      <c r="A5" s="3"/>
      <c r="B5" s="3" t="s">
        <v>17</v>
      </c>
      <c r="D5" s="11"/>
      <c r="E5" s="3"/>
      <c r="F5" s="3" t="str">
        <f>B7</f>
        <v>Proximity to airports</v>
      </c>
      <c r="G5" s="10">
        <f t="shared" ref="G5:G11" si="0">Z5</f>
        <v>0.12162162162162163</v>
      </c>
      <c r="H5" s="11">
        <v>9</v>
      </c>
      <c r="I5" s="12">
        <f t="shared" ref="I5:I11" si="1">H5*G5</f>
        <v>1.0945945945945947</v>
      </c>
      <c r="J5" s="11">
        <v>10</v>
      </c>
      <c r="K5" s="12">
        <f t="shared" ref="K5:K11" si="2">J5*G5</f>
        <v>1.2162162162162162</v>
      </c>
      <c r="L5" s="11">
        <v>10</v>
      </c>
      <c r="M5" s="12">
        <f t="shared" ref="M5:M11" si="3">L5*G5</f>
        <v>1.2162162162162162</v>
      </c>
      <c r="O5" s="17" t="str">
        <f t="shared" ref="O5:O11" si="4">F5</f>
        <v>Proximity to airports</v>
      </c>
      <c r="P5" s="3">
        <f t="array" ref="P5:P11">TRANSPOSE(Q4:W4*(-1))</f>
        <v>-1</v>
      </c>
      <c r="Q5" s="21"/>
      <c r="R5" s="3">
        <v>-1</v>
      </c>
      <c r="S5" s="3">
        <v>-1</v>
      </c>
      <c r="T5" s="3">
        <v>-1</v>
      </c>
      <c r="U5" s="13">
        <v>1</v>
      </c>
      <c r="V5" s="3">
        <v>-1</v>
      </c>
      <c r="W5" s="3">
        <v>1</v>
      </c>
      <c r="X5" s="3">
        <f t="shared" ref="X5:X11" si="5">SUM(P5:W5)</f>
        <v>-3</v>
      </c>
      <c r="Y5" s="3" cm="1">
        <f t="array" ref="Y5">X5+(ROUNDUP(MAX(ABS($X$4:$X$11)), -1))</f>
        <v>27</v>
      </c>
      <c r="Z5" s="9">
        <f t="shared" ref="Z5:Z11" si="6">Y5/$Y$12</f>
        <v>0.12162162162162163</v>
      </c>
    </row>
    <row r="6" spans="1:26" x14ac:dyDescent="0.2">
      <c r="A6" s="3"/>
      <c r="B6" s="3" t="s">
        <v>170</v>
      </c>
      <c r="D6" s="11" t="str">
        <f>A8</f>
        <v>Workforce</v>
      </c>
      <c r="E6" s="9">
        <f>G6</f>
        <v>0.16666666666666666</v>
      </c>
      <c r="F6" s="3" t="str">
        <f>B10</f>
        <v>Quality of the workforce: capabilities, work ethics in the community, etc.</v>
      </c>
      <c r="G6" s="10">
        <f t="shared" si="0"/>
        <v>0.16666666666666666</v>
      </c>
      <c r="H6" s="11">
        <v>9</v>
      </c>
      <c r="I6" s="12">
        <f t="shared" si="1"/>
        <v>1.5</v>
      </c>
      <c r="J6" s="11">
        <v>10</v>
      </c>
      <c r="K6" s="12">
        <f t="shared" si="2"/>
        <v>1.6666666666666665</v>
      </c>
      <c r="L6" s="11">
        <v>6</v>
      </c>
      <c r="M6" s="12">
        <f t="shared" si="3"/>
        <v>1</v>
      </c>
      <c r="O6" s="17" t="str">
        <f t="shared" si="4"/>
        <v>Quality of the workforce: capabilities, work ethics in the community, etc.</v>
      </c>
      <c r="P6" s="3">
        <v>1</v>
      </c>
      <c r="Q6" s="3">
        <f t="array" ref="Q6:Q11">TRANSPOSE(R5:W5*(-1))</f>
        <v>1</v>
      </c>
      <c r="R6" s="21"/>
      <c r="S6" s="3">
        <v>1</v>
      </c>
      <c r="T6" s="3">
        <v>1</v>
      </c>
      <c r="U6" s="13">
        <v>1</v>
      </c>
      <c r="V6" s="3">
        <v>1</v>
      </c>
      <c r="W6" s="3">
        <v>1</v>
      </c>
      <c r="X6" s="3">
        <f t="shared" si="5"/>
        <v>7</v>
      </c>
      <c r="Y6" s="3" cm="1">
        <f t="array" ref="Y6">X6+(ROUNDUP(MAX(ABS($X$4:$X$11)), -1))</f>
        <v>37</v>
      </c>
      <c r="Z6" s="9">
        <f t="shared" si="6"/>
        <v>0.16666666666666666</v>
      </c>
    </row>
    <row r="7" spans="1:26" x14ac:dyDescent="0.2">
      <c r="A7" s="3"/>
      <c r="B7" s="3" t="s">
        <v>20</v>
      </c>
      <c r="D7" s="11" t="str">
        <f>A24</f>
        <v>Taxes &amp; Subventions</v>
      </c>
      <c r="E7" s="9">
        <f t="shared" ref="E7" si="7">G7</f>
        <v>0.14864864864864866</v>
      </c>
      <c r="F7" s="3" t="str">
        <f>B27</f>
        <v>Relevant subventions</v>
      </c>
      <c r="G7" s="10">
        <f t="shared" si="0"/>
        <v>0.14864864864864866</v>
      </c>
      <c r="H7" s="11">
        <v>9</v>
      </c>
      <c r="I7" s="12">
        <f t="shared" si="1"/>
        <v>1.3378378378378379</v>
      </c>
      <c r="J7" s="11">
        <v>3</v>
      </c>
      <c r="K7" s="12">
        <f t="shared" si="2"/>
        <v>0.44594594594594594</v>
      </c>
      <c r="L7" s="11">
        <v>2</v>
      </c>
      <c r="M7" s="12">
        <f t="shared" si="3"/>
        <v>0.29729729729729731</v>
      </c>
      <c r="O7" s="17" t="str">
        <f t="shared" si="4"/>
        <v>Relevant subventions</v>
      </c>
      <c r="P7" s="3">
        <v>1</v>
      </c>
      <c r="Q7" s="3">
        <v>1</v>
      </c>
      <c r="R7" s="3">
        <f t="array" ref="R7:R11">TRANSPOSE(S6:W6*(-1))</f>
        <v>-1</v>
      </c>
      <c r="S7" s="21"/>
      <c r="T7" s="3">
        <v>1</v>
      </c>
      <c r="U7" s="13">
        <v>1</v>
      </c>
      <c r="V7" s="3">
        <v>-1</v>
      </c>
      <c r="W7" s="3">
        <v>1</v>
      </c>
      <c r="X7" s="3">
        <f t="shared" si="5"/>
        <v>3</v>
      </c>
      <c r="Y7" s="3" cm="1">
        <f t="array" ref="Y7">X7+(ROUNDUP(MAX(ABS($X$4:$X$11)), -1))</f>
        <v>33</v>
      </c>
      <c r="Z7" s="9">
        <f t="shared" si="6"/>
        <v>0.14864864864864866</v>
      </c>
    </row>
    <row r="8" spans="1:26" x14ac:dyDescent="0.2">
      <c r="A8" s="3" t="s">
        <v>13</v>
      </c>
      <c r="B8" s="3" t="s">
        <v>21</v>
      </c>
      <c r="D8" s="11" t="str">
        <f>A34</f>
        <v>Property</v>
      </c>
      <c r="E8" s="9">
        <f>SUM(G8:G9)</f>
        <v>0.17117117117117114</v>
      </c>
      <c r="F8" s="3" t="str">
        <f>B35</f>
        <v xml:space="preserve">Property price </v>
      </c>
      <c r="G8" s="10">
        <f t="shared" si="0"/>
        <v>0.13963963963963963</v>
      </c>
      <c r="H8" s="11">
        <v>9</v>
      </c>
      <c r="I8" s="12">
        <f t="shared" si="1"/>
        <v>1.2567567567567566</v>
      </c>
      <c r="J8" s="11">
        <v>5</v>
      </c>
      <c r="K8" s="12">
        <f t="shared" si="2"/>
        <v>0.69819819819819817</v>
      </c>
      <c r="L8" s="11">
        <v>7</v>
      </c>
      <c r="M8" s="12">
        <f t="shared" si="3"/>
        <v>0.97747747747747737</v>
      </c>
      <c r="O8" s="17" t="str">
        <f t="shared" si="4"/>
        <v xml:space="preserve">Property price </v>
      </c>
      <c r="P8" s="3">
        <v>1</v>
      </c>
      <c r="Q8" s="3">
        <v>1</v>
      </c>
      <c r="R8" s="3">
        <v>-1</v>
      </c>
      <c r="S8" s="3">
        <f t="array" ref="S8:S11">TRANSPOSE(T7:W7*(-1))</f>
        <v>-1</v>
      </c>
      <c r="T8" s="21"/>
      <c r="U8" s="13">
        <v>1</v>
      </c>
      <c r="V8" s="3">
        <v>-1</v>
      </c>
      <c r="W8" s="3">
        <v>1</v>
      </c>
      <c r="X8" s="3">
        <f t="shared" si="5"/>
        <v>1</v>
      </c>
      <c r="Y8" s="3" cm="1">
        <f t="array" ref="Y8">X8+(ROUNDUP(MAX(ABS($X$4:$X$11)), -1))</f>
        <v>31</v>
      </c>
      <c r="Z8" s="9">
        <f t="shared" si="6"/>
        <v>0.13963963963963963</v>
      </c>
    </row>
    <row r="9" spans="1:26" x14ac:dyDescent="0.2">
      <c r="A9" s="3"/>
      <c r="B9" s="3" t="s">
        <v>22</v>
      </c>
      <c r="F9" t="str">
        <f>B43</f>
        <v>Ground water level</v>
      </c>
      <c r="G9" s="10">
        <f t="shared" si="0"/>
        <v>3.1531531531531529E-2</v>
      </c>
      <c r="H9" s="11">
        <v>9</v>
      </c>
      <c r="I9" s="12">
        <f t="shared" si="1"/>
        <v>0.28378378378378377</v>
      </c>
      <c r="J9" s="11">
        <v>2</v>
      </c>
      <c r="K9" s="12">
        <f t="shared" si="2"/>
        <v>6.3063063063063057E-2</v>
      </c>
      <c r="L9" s="11">
        <v>2</v>
      </c>
      <c r="M9" s="12">
        <f t="shared" si="3"/>
        <v>6.3063063063063057E-2</v>
      </c>
      <c r="O9" s="17" t="str">
        <f t="shared" si="4"/>
        <v>Ground water level</v>
      </c>
      <c r="P9" s="3">
        <v>-1</v>
      </c>
      <c r="Q9" s="3">
        <v>-1</v>
      </c>
      <c r="R9" s="3">
        <v>-1</v>
      </c>
      <c r="S9" s="3">
        <v>-1</v>
      </c>
      <c r="T9" s="3">
        <f t="array" ref="T9:T11">TRANSPOSE(U8:W8*(-1))</f>
        <v>-1</v>
      </c>
      <c r="U9" s="22"/>
      <c r="V9" s="3">
        <v>-1</v>
      </c>
      <c r="W9" s="3">
        <v>1</v>
      </c>
      <c r="X9" s="3">
        <v>-23</v>
      </c>
      <c r="Y9" s="3" cm="1">
        <f t="array" ref="Y9">X9+(ROUNDUP(MAX(ABS($X$4:$X$11)), -1))</f>
        <v>7</v>
      </c>
      <c r="Z9" s="9">
        <f t="shared" si="6"/>
        <v>3.1531531531531529E-2</v>
      </c>
    </row>
    <row r="10" spans="1:26" x14ac:dyDescent="0.2">
      <c r="A10" s="3"/>
      <c r="B10" s="3" t="s">
        <v>23</v>
      </c>
      <c r="D10" s="11" t="str">
        <f>A45</f>
        <v>Energy supply</v>
      </c>
      <c r="E10" s="9">
        <f>G10</f>
        <v>0.15765765765765766</v>
      </c>
      <c r="F10" s="3" t="str">
        <f>B46</f>
        <v>Electricity price</v>
      </c>
      <c r="G10" s="10">
        <f t="shared" si="0"/>
        <v>0.15765765765765766</v>
      </c>
      <c r="H10" s="11">
        <v>8</v>
      </c>
      <c r="I10" s="12">
        <f t="shared" si="1"/>
        <v>1.2612612612612613</v>
      </c>
      <c r="J10" s="11">
        <v>4</v>
      </c>
      <c r="K10" s="12">
        <f t="shared" si="2"/>
        <v>0.63063063063063063</v>
      </c>
      <c r="L10" s="11">
        <v>10</v>
      </c>
      <c r="M10" s="12">
        <f t="shared" si="3"/>
        <v>1.5765765765765765</v>
      </c>
      <c r="O10" s="17" t="str">
        <f t="shared" si="4"/>
        <v>Electricity price</v>
      </c>
      <c r="P10" s="3">
        <v>1</v>
      </c>
      <c r="Q10" s="3">
        <v>1</v>
      </c>
      <c r="R10" s="3">
        <v>-1</v>
      </c>
      <c r="S10" s="3">
        <v>1</v>
      </c>
      <c r="T10" s="3">
        <v>1</v>
      </c>
      <c r="U10" s="3">
        <f t="array" ref="U10:U11">TRANSPOSE(V9:W9*(-1))</f>
        <v>1</v>
      </c>
      <c r="V10" s="21"/>
      <c r="W10" s="3">
        <v>1</v>
      </c>
      <c r="X10" s="3">
        <f t="shared" si="5"/>
        <v>5</v>
      </c>
      <c r="Y10" s="3" cm="1">
        <f t="array" ref="Y10">X10+(ROUNDUP(MAX(ABS($X$4:$X$11)), -1))</f>
        <v>35</v>
      </c>
      <c r="Z10" s="9">
        <f t="shared" si="6"/>
        <v>0.15765765765765766</v>
      </c>
    </row>
    <row r="11" spans="1:26" x14ac:dyDescent="0.2">
      <c r="A11" s="3"/>
      <c r="B11" s="3" t="s">
        <v>24</v>
      </c>
      <c r="D11" s="11" t="str">
        <f>A55</f>
        <v>Neighbor facilities</v>
      </c>
      <c r="E11" s="9">
        <f>G11</f>
        <v>0.11261261261261261</v>
      </c>
      <c r="F11" s="3" t="str">
        <f>B55</f>
        <v>Number and type of facilities</v>
      </c>
      <c r="G11" s="10">
        <f t="shared" si="0"/>
        <v>0.11261261261261261</v>
      </c>
      <c r="H11" s="11">
        <v>9</v>
      </c>
      <c r="I11" s="12">
        <f t="shared" si="1"/>
        <v>1.0135135135135136</v>
      </c>
      <c r="J11" s="11">
        <v>9</v>
      </c>
      <c r="K11" s="12">
        <f t="shared" si="2"/>
        <v>1.0135135135135136</v>
      </c>
      <c r="L11" s="11">
        <v>5</v>
      </c>
      <c r="M11" s="12">
        <f t="shared" si="3"/>
        <v>0.56306306306306309</v>
      </c>
      <c r="O11" s="17" t="str">
        <f t="shared" si="4"/>
        <v>Number and type of facilities</v>
      </c>
      <c r="P11" s="3">
        <v>1</v>
      </c>
      <c r="Q11" s="3">
        <v>-1</v>
      </c>
      <c r="R11" s="3">
        <v>-1</v>
      </c>
      <c r="S11" s="3">
        <v>-1</v>
      </c>
      <c r="T11" s="3">
        <v>-1</v>
      </c>
      <c r="U11" s="3">
        <v>-1</v>
      </c>
      <c r="V11" s="3">
        <f t="array" ref="V11">TRANSPOSE(W10*(-1))</f>
        <v>-1</v>
      </c>
      <c r="W11" s="21"/>
      <c r="X11" s="3">
        <f t="shared" si="5"/>
        <v>-5</v>
      </c>
      <c r="Y11" s="3" cm="1">
        <f t="array" ref="Y11">X11+(ROUNDUP(MAX(ABS($X$4:$X$11)), -1))</f>
        <v>25</v>
      </c>
      <c r="Z11" s="9">
        <f t="shared" si="6"/>
        <v>0.11261261261261261</v>
      </c>
    </row>
    <row r="12" spans="1:26" x14ac:dyDescent="0.2">
      <c r="A12" s="3"/>
      <c r="B12" s="3" t="s">
        <v>25</v>
      </c>
      <c r="D12" s="11"/>
      <c r="E12" s="3"/>
      <c r="F12" s="3"/>
      <c r="G12" s="13"/>
      <c r="H12" s="11"/>
      <c r="I12" s="12"/>
      <c r="J12" s="11"/>
      <c r="K12" s="12"/>
      <c r="L12" s="11"/>
      <c r="M12" s="12"/>
      <c r="Y12" s="3">
        <f>SUM(Y4:Y11)</f>
        <v>222</v>
      </c>
      <c r="Z12" s="9"/>
    </row>
    <row r="13" spans="1:26" x14ac:dyDescent="0.2">
      <c r="A13" s="3"/>
      <c r="B13" s="3" t="s">
        <v>26</v>
      </c>
      <c r="D13" s="11"/>
      <c r="E13" s="3"/>
      <c r="F13" s="3"/>
      <c r="G13" s="13"/>
      <c r="H13" s="11"/>
      <c r="I13" s="12"/>
      <c r="J13" s="11"/>
      <c r="K13" s="12"/>
      <c r="L13" s="11"/>
      <c r="M13" s="12"/>
    </row>
    <row r="14" spans="1:26" x14ac:dyDescent="0.2">
      <c r="A14" s="3"/>
      <c r="B14" s="3" t="s">
        <v>27</v>
      </c>
      <c r="D14" s="11"/>
      <c r="E14" s="3"/>
      <c r="F14" s="3"/>
      <c r="G14" s="13"/>
      <c r="H14" s="11"/>
      <c r="I14" s="12"/>
      <c r="J14" s="11"/>
      <c r="K14" s="12"/>
      <c r="L14" s="11"/>
      <c r="M14" s="12"/>
    </row>
    <row r="15" spans="1:26" x14ac:dyDescent="0.2">
      <c r="A15" s="3"/>
      <c r="B15" s="3" t="s">
        <v>28</v>
      </c>
      <c r="D15" s="11"/>
      <c r="E15" s="3"/>
      <c r="F15" s="3"/>
      <c r="G15" s="13"/>
      <c r="H15" s="11"/>
      <c r="I15" s="12"/>
      <c r="J15" s="11"/>
      <c r="K15" s="12"/>
      <c r="L15" s="11"/>
      <c r="M15" s="12"/>
    </row>
    <row r="16" spans="1:26" x14ac:dyDescent="0.2">
      <c r="A16" s="3"/>
      <c r="B16" s="3" t="s">
        <v>29</v>
      </c>
      <c r="D16" s="11"/>
      <c r="E16" s="3"/>
      <c r="F16" s="3"/>
      <c r="G16" s="13"/>
      <c r="H16" s="11"/>
      <c r="I16" s="12"/>
      <c r="J16" s="11"/>
      <c r="K16" s="12"/>
      <c r="L16" s="11"/>
      <c r="M16" s="12"/>
    </row>
    <row r="17" spans="1:13" x14ac:dyDescent="0.2">
      <c r="A17" s="3"/>
      <c r="B17" s="3" t="s">
        <v>30</v>
      </c>
      <c r="D17" s="11"/>
      <c r="E17" s="3"/>
      <c r="F17" s="3"/>
      <c r="G17" s="13"/>
      <c r="H17" s="11"/>
      <c r="I17" s="12"/>
      <c r="J17" s="11"/>
      <c r="K17" s="12"/>
      <c r="L17" s="11"/>
      <c r="M17" s="12"/>
    </row>
    <row r="18" spans="1:13" x14ac:dyDescent="0.2">
      <c r="A18" s="3"/>
      <c r="B18" s="3" t="s">
        <v>14</v>
      </c>
      <c r="D18" s="11"/>
      <c r="E18" s="3"/>
      <c r="F18" s="3"/>
      <c r="G18" s="13"/>
      <c r="H18" s="11"/>
      <c r="I18" s="12"/>
      <c r="J18" s="11"/>
      <c r="K18" s="12"/>
      <c r="L18" s="11"/>
      <c r="M18" s="12"/>
    </row>
    <row r="19" spans="1:13" x14ac:dyDescent="0.2">
      <c r="A19" s="3"/>
      <c r="B19" s="3" t="s">
        <v>31</v>
      </c>
      <c r="D19" s="11"/>
      <c r="E19" s="3"/>
      <c r="F19" s="3"/>
      <c r="G19" s="13"/>
      <c r="H19" s="11"/>
      <c r="I19" s="12"/>
      <c r="J19" s="11"/>
      <c r="K19" s="12"/>
      <c r="L19" s="11"/>
      <c r="M19" s="12"/>
    </row>
    <row r="20" spans="1:13" x14ac:dyDescent="0.2">
      <c r="A20" s="3" t="s">
        <v>32</v>
      </c>
      <c r="B20" s="3" t="s">
        <v>33</v>
      </c>
      <c r="D20" s="11"/>
      <c r="E20" s="3"/>
      <c r="F20" s="3"/>
      <c r="G20" s="13"/>
      <c r="H20" s="11"/>
      <c r="I20" s="12"/>
      <c r="J20" s="11"/>
      <c r="K20" s="12"/>
      <c r="L20" s="11"/>
      <c r="M20" s="12"/>
    </row>
    <row r="21" spans="1:13" x14ac:dyDescent="0.2">
      <c r="A21" s="3"/>
      <c r="B21" s="3" t="s">
        <v>34</v>
      </c>
      <c r="D21" s="11"/>
      <c r="E21" s="3"/>
      <c r="F21" s="3"/>
      <c r="G21" s="13"/>
      <c r="H21" s="11"/>
      <c r="I21" s="12"/>
      <c r="J21" s="11"/>
      <c r="K21" s="12"/>
      <c r="L21" s="11"/>
      <c r="M21" s="12"/>
    </row>
    <row r="22" spans="1:13" x14ac:dyDescent="0.2">
      <c r="A22" s="3"/>
      <c r="B22" s="3" t="s">
        <v>35</v>
      </c>
      <c r="D22" s="11"/>
      <c r="E22" s="3"/>
      <c r="F22" s="3"/>
      <c r="G22" s="13"/>
      <c r="H22" s="11"/>
      <c r="I22" s="12"/>
      <c r="J22" s="11"/>
      <c r="K22" s="12"/>
      <c r="L22" s="11"/>
      <c r="M22" s="12"/>
    </row>
    <row r="23" spans="1:13" x14ac:dyDescent="0.2">
      <c r="A23" s="3"/>
      <c r="B23" s="3" t="s">
        <v>36</v>
      </c>
      <c r="D23" s="11"/>
      <c r="E23" s="3"/>
      <c r="F23" s="3"/>
      <c r="G23" s="13"/>
      <c r="H23" s="11"/>
      <c r="I23" s="12"/>
      <c r="J23" s="11"/>
      <c r="K23" s="12"/>
      <c r="L23" s="11"/>
      <c r="M23" s="12"/>
    </row>
    <row r="24" spans="1:13" x14ac:dyDescent="0.2">
      <c r="A24" s="3" t="s">
        <v>16</v>
      </c>
      <c r="B24" s="3" t="s">
        <v>37</v>
      </c>
      <c r="D24" s="11"/>
      <c r="E24" s="3"/>
      <c r="F24" s="3"/>
      <c r="G24" s="13"/>
      <c r="H24" s="11"/>
      <c r="I24" s="12"/>
      <c r="J24" s="11"/>
      <c r="K24" s="12"/>
      <c r="L24" s="11"/>
      <c r="M24" s="12"/>
    </row>
    <row r="25" spans="1:13" x14ac:dyDescent="0.2">
      <c r="A25" s="3"/>
      <c r="B25" s="3" t="s">
        <v>38</v>
      </c>
      <c r="D25" s="11"/>
      <c r="E25" s="3"/>
      <c r="F25" s="3"/>
      <c r="G25" s="13"/>
      <c r="H25" s="11"/>
      <c r="I25" s="12"/>
      <c r="J25" s="11"/>
      <c r="K25" s="12"/>
      <c r="L25" s="11"/>
      <c r="M25" s="12"/>
    </row>
    <row r="26" spans="1:13" x14ac:dyDescent="0.2">
      <c r="A26" s="3"/>
      <c r="B26" s="3" t="s">
        <v>39</v>
      </c>
      <c r="D26" s="11"/>
      <c r="E26" s="3"/>
      <c r="F26" s="3"/>
      <c r="G26" s="13"/>
      <c r="H26" s="11"/>
      <c r="I26" s="12"/>
      <c r="J26" s="11"/>
      <c r="K26" s="12"/>
      <c r="L26" s="11"/>
      <c r="M26" s="12"/>
    </row>
    <row r="27" spans="1:13" x14ac:dyDescent="0.2">
      <c r="A27" s="3"/>
      <c r="B27" s="3" t="s">
        <v>40</v>
      </c>
      <c r="D27" s="11"/>
      <c r="E27" s="3"/>
      <c r="F27" s="3"/>
      <c r="G27" s="13"/>
      <c r="H27" s="11"/>
      <c r="I27" s="12"/>
      <c r="J27" s="11"/>
      <c r="K27" s="12"/>
      <c r="L27" s="11"/>
      <c r="M27" s="12"/>
    </row>
    <row r="28" spans="1:13" x14ac:dyDescent="0.2">
      <c r="A28" s="3" t="s">
        <v>41</v>
      </c>
      <c r="B28" s="3" t="s">
        <v>42</v>
      </c>
      <c r="D28" s="11"/>
      <c r="E28" s="3"/>
      <c r="F28" s="3"/>
      <c r="G28" s="13"/>
      <c r="H28" s="11"/>
      <c r="I28" s="12"/>
      <c r="J28" s="11"/>
      <c r="K28" s="12"/>
      <c r="L28" s="11"/>
      <c r="M28" s="12"/>
    </row>
    <row r="29" spans="1:13" ht="17" thickBot="1" x14ac:dyDescent="0.25">
      <c r="A29" s="3"/>
      <c r="B29" s="3" t="s">
        <v>43</v>
      </c>
      <c r="D29" s="27"/>
      <c r="E29" s="25"/>
      <c r="F29" s="25"/>
      <c r="G29" s="26"/>
      <c r="H29" s="27"/>
      <c r="I29" s="28"/>
      <c r="J29" s="27"/>
      <c r="K29" s="28"/>
      <c r="L29" s="27"/>
      <c r="M29" s="28"/>
    </row>
    <row r="30" spans="1:13" ht="17" thickBot="1" x14ac:dyDescent="0.25">
      <c r="A30" s="3" t="s">
        <v>44</v>
      </c>
      <c r="B30" s="3" t="s">
        <v>45</v>
      </c>
      <c r="D30" s="29"/>
      <c r="E30" s="30"/>
      <c r="F30" s="30"/>
      <c r="G30" s="31"/>
      <c r="H30" s="29"/>
      <c r="I30" s="32">
        <f>SUM(I4:I11)</f>
        <v>8.9639639639639643</v>
      </c>
      <c r="J30" s="29"/>
      <c r="K30" s="32">
        <f>SUM(K4:K11)</f>
        <v>5.7342342342342345</v>
      </c>
      <c r="L30" s="29"/>
      <c r="M30" s="32">
        <f>SUM(M4:M11)</f>
        <v>5.6936936936936933</v>
      </c>
    </row>
    <row r="31" spans="1:13" x14ac:dyDescent="0.2">
      <c r="A31" s="3"/>
      <c r="B31" s="3" t="s">
        <v>46</v>
      </c>
      <c r="I31">
        <f>IFERROR(RANK(I30, $I$30:$M$30), "")</f>
        <v>1</v>
      </c>
      <c r="J31" t="str">
        <f t="shared" ref="J31:M31" si="8">IFERROR(RANK(J30, $I$30:$M$30), "")</f>
        <v/>
      </c>
      <c r="K31">
        <f t="shared" si="8"/>
        <v>2</v>
      </c>
      <c r="L31" t="str">
        <f t="shared" si="8"/>
        <v/>
      </c>
      <c r="M31">
        <f t="shared" si="8"/>
        <v>3</v>
      </c>
    </row>
    <row r="32" spans="1:13" x14ac:dyDescent="0.2">
      <c r="A32" s="3"/>
      <c r="B32" s="3" t="s">
        <v>47</v>
      </c>
    </row>
    <row r="33" spans="1:2" x14ac:dyDescent="0.2">
      <c r="A33" s="3"/>
      <c r="B33" s="3" t="s">
        <v>48</v>
      </c>
    </row>
    <row r="34" spans="1:2" x14ac:dyDescent="0.2">
      <c r="A34" s="3" t="s">
        <v>18</v>
      </c>
      <c r="B34" s="3" t="s">
        <v>49</v>
      </c>
    </row>
    <row r="35" spans="1:2" x14ac:dyDescent="0.2">
      <c r="A35" s="3"/>
      <c r="B35" s="3" t="s">
        <v>50</v>
      </c>
    </row>
    <row r="36" spans="1:2" x14ac:dyDescent="0.2">
      <c r="A36" s="3"/>
      <c r="B36" s="3" t="s">
        <v>51</v>
      </c>
    </row>
    <row r="37" spans="1:2" x14ac:dyDescent="0.2">
      <c r="A37" s="3"/>
      <c r="B37" s="3" t="s">
        <v>52</v>
      </c>
    </row>
    <row r="38" spans="1:2" x14ac:dyDescent="0.2">
      <c r="A38" s="3"/>
      <c r="B38" s="3" t="s">
        <v>53</v>
      </c>
    </row>
    <row r="39" spans="1:2" x14ac:dyDescent="0.2">
      <c r="A39" s="3"/>
      <c r="B39" s="3" t="s">
        <v>54</v>
      </c>
    </row>
    <row r="40" spans="1:2" x14ac:dyDescent="0.2">
      <c r="A40" s="3"/>
      <c r="B40" s="3" t="s">
        <v>55</v>
      </c>
    </row>
    <row r="41" spans="1:2" x14ac:dyDescent="0.2">
      <c r="A41" s="3"/>
      <c r="B41" s="3" t="s">
        <v>56</v>
      </c>
    </row>
    <row r="42" spans="1:2" x14ac:dyDescent="0.2">
      <c r="A42" s="3"/>
      <c r="B42" s="3" t="s">
        <v>57</v>
      </c>
    </row>
    <row r="43" spans="1:2" x14ac:dyDescent="0.2">
      <c r="A43" s="3"/>
      <c r="B43" s="3" t="s">
        <v>58</v>
      </c>
    </row>
    <row r="44" spans="1:2" x14ac:dyDescent="0.2">
      <c r="A44" s="3"/>
      <c r="B44" s="3" t="s">
        <v>59</v>
      </c>
    </row>
    <row r="45" spans="1:2" x14ac:dyDescent="0.2">
      <c r="A45" s="3" t="s">
        <v>19</v>
      </c>
      <c r="B45" s="3" t="s">
        <v>60</v>
      </c>
    </row>
    <row r="46" spans="1:2" x14ac:dyDescent="0.2">
      <c r="A46" s="3"/>
      <c r="B46" s="3" t="s">
        <v>61</v>
      </c>
    </row>
    <row r="47" spans="1:2" x14ac:dyDescent="0.2">
      <c r="A47" s="3"/>
      <c r="B47" s="3" t="s">
        <v>62</v>
      </c>
    </row>
    <row r="48" spans="1:2" x14ac:dyDescent="0.2">
      <c r="A48" s="3"/>
      <c r="B48" s="3" t="s">
        <v>63</v>
      </c>
    </row>
    <row r="49" spans="1:2" x14ac:dyDescent="0.2">
      <c r="A49" s="3"/>
      <c r="B49" s="3" t="s">
        <v>64</v>
      </c>
    </row>
    <row r="50" spans="1:2" x14ac:dyDescent="0.2">
      <c r="A50" s="3"/>
      <c r="B50" s="3" t="s">
        <v>65</v>
      </c>
    </row>
    <row r="51" spans="1:2" x14ac:dyDescent="0.2">
      <c r="A51" s="3" t="s">
        <v>66</v>
      </c>
      <c r="B51" s="3" t="s">
        <v>67</v>
      </c>
    </row>
    <row r="52" spans="1:2" x14ac:dyDescent="0.2">
      <c r="A52" s="3"/>
      <c r="B52" s="3" t="s">
        <v>68</v>
      </c>
    </row>
    <row r="53" spans="1:2" x14ac:dyDescent="0.2">
      <c r="A53" s="3" t="s">
        <v>69</v>
      </c>
      <c r="B53" s="3" t="s">
        <v>70</v>
      </c>
    </row>
    <row r="54" spans="1:2" x14ac:dyDescent="0.2">
      <c r="A54" s="3"/>
      <c r="B54" s="3" t="s">
        <v>71</v>
      </c>
    </row>
    <row r="55" spans="1:2" x14ac:dyDescent="0.2">
      <c r="A55" s="3" t="s">
        <v>72</v>
      </c>
      <c r="B55" s="3" t="s">
        <v>73</v>
      </c>
    </row>
    <row r="56" spans="1:2" x14ac:dyDescent="0.2">
      <c r="A56" s="3"/>
      <c r="B56" s="3" t="s">
        <v>74</v>
      </c>
    </row>
    <row r="57" spans="1:2" x14ac:dyDescent="0.2">
      <c r="A57" s="3" t="s">
        <v>75</v>
      </c>
      <c r="B57" s="3" t="s">
        <v>76</v>
      </c>
    </row>
    <row r="58" spans="1:2" x14ac:dyDescent="0.2">
      <c r="A58" s="3"/>
      <c r="B58" s="3" t="s">
        <v>77</v>
      </c>
    </row>
    <row r="59" spans="1:2" x14ac:dyDescent="0.2">
      <c r="A59" s="3"/>
      <c r="B59" s="3" t="s">
        <v>78</v>
      </c>
    </row>
    <row r="60" spans="1:2" x14ac:dyDescent="0.2">
      <c r="A60" s="3"/>
      <c r="B60" s="3" t="s">
        <v>79</v>
      </c>
    </row>
    <row r="61" spans="1:2" x14ac:dyDescent="0.2">
      <c r="A61" s="3"/>
      <c r="B61" s="3" t="s">
        <v>80</v>
      </c>
    </row>
    <row r="62" spans="1:2" x14ac:dyDescent="0.2">
      <c r="A62" s="3"/>
      <c r="B62" s="3" t="s">
        <v>81</v>
      </c>
    </row>
    <row r="63" spans="1:2" x14ac:dyDescent="0.2">
      <c r="A63" s="3"/>
      <c r="B63" s="3" t="s">
        <v>82</v>
      </c>
    </row>
    <row r="64" spans="1:2" x14ac:dyDescent="0.2">
      <c r="A64" s="3"/>
      <c r="B64" s="3" t="s">
        <v>83</v>
      </c>
    </row>
    <row r="76" spans="4:4" x14ac:dyDescent="0.2">
      <c r="D76" s="14"/>
    </row>
  </sheetData>
  <mergeCells count="5">
    <mergeCell ref="H2:I2"/>
    <mergeCell ref="J2:K2"/>
    <mergeCell ref="L2:M2"/>
    <mergeCell ref="O2:Z2"/>
    <mergeCell ref="D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EA38-F800-3D45-8C0F-28084D9AF0CB}">
  <dimension ref="A1:F24"/>
  <sheetViews>
    <sheetView zoomScale="150" workbookViewId="0">
      <selection activeCell="E1" activeCellId="1" sqref="A1:A22 E1:F22"/>
    </sheetView>
  </sheetViews>
  <sheetFormatPr baseColWidth="10" defaultRowHeight="16" x14ac:dyDescent="0.2"/>
  <cols>
    <col min="1" max="1" width="12.33203125" customWidth="1"/>
    <col min="2" max="2" width="24" customWidth="1"/>
    <col min="3" max="3" width="16.5" bestFit="1" customWidth="1"/>
    <col min="4" max="4" width="16" customWidth="1"/>
    <col min="5" max="5" width="12.1640625" customWidth="1"/>
    <col min="6" max="6" width="11.6640625" bestFit="1" customWidth="1"/>
  </cols>
  <sheetData>
    <row r="1" spans="1:6" ht="34" x14ac:dyDescent="0.2">
      <c r="A1" s="35" t="s">
        <v>144</v>
      </c>
      <c r="B1" s="35" t="s">
        <v>145</v>
      </c>
      <c r="C1" s="35" t="s">
        <v>146</v>
      </c>
      <c r="D1" s="35" t="s">
        <v>147</v>
      </c>
      <c r="E1" s="35" t="s">
        <v>148</v>
      </c>
      <c r="F1" s="35" t="s">
        <v>149</v>
      </c>
    </row>
    <row r="2" spans="1:6" x14ac:dyDescent="0.2">
      <c r="A2" s="40">
        <v>0</v>
      </c>
      <c r="B2" s="35"/>
      <c r="C2" s="35"/>
      <c r="D2" s="35"/>
      <c r="E2" s="35"/>
      <c r="F2" s="35">
        <v>0</v>
      </c>
    </row>
    <row r="3" spans="1:6" ht="17" x14ac:dyDescent="0.2">
      <c r="A3" s="36" t="s">
        <v>150</v>
      </c>
      <c r="B3" s="37">
        <v>50</v>
      </c>
      <c r="C3" s="37">
        <v>9000</v>
      </c>
      <c r="D3" s="36">
        <f>B3*C3</f>
        <v>450000</v>
      </c>
      <c r="E3" s="38">
        <f>D3/SUM($D$3:$D$22)</f>
        <v>0.57531257051574214</v>
      </c>
      <c r="F3" s="38">
        <f>E3+F2</f>
        <v>0.57531257051574214</v>
      </c>
    </row>
    <row r="4" spans="1:6" ht="17" x14ac:dyDescent="0.2">
      <c r="A4" s="36" t="s">
        <v>151</v>
      </c>
      <c r="B4" s="37">
        <v>1200</v>
      </c>
      <c r="C4" s="37">
        <v>105</v>
      </c>
      <c r="D4" s="36">
        <f>B4*C4</f>
        <v>126000</v>
      </c>
      <c r="E4" s="38">
        <f>D4/SUM($D$3:$D$22)</f>
        <v>0.1610875197444078</v>
      </c>
      <c r="F4" s="38">
        <f>E4+F3</f>
        <v>0.73640009026014996</v>
      </c>
    </row>
    <row r="5" spans="1:6" ht="17" x14ac:dyDescent="0.2">
      <c r="A5" s="36" t="s">
        <v>152</v>
      </c>
      <c r="B5" s="37">
        <v>9500</v>
      </c>
      <c r="C5" s="37">
        <v>7</v>
      </c>
      <c r="D5" s="36">
        <f>B5*C5</f>
        <v>66500</v>
      </c>
      <c r="E5" s="38">
        <f>D5/SUM($D$3:$D$22)</f>
        <v>8.5018413198437448E-2</v>
      </c>
      <c r="F5" s="38">
        <f t="shared" ref="F5:F22" si="0">E5+F4</f>
        <v>0.82141850345858747</v>
      </c>
    </row>
    <row r="6" spans="1:6" ht="17" x14ac:dyDescent="0.2">
      <c r="A6" s="36" t="s">
        <v>153</v>
      </c>
      <c r="B6" s="37">
        <v>22.6</v>
      </c>
      <c r="C6" s="37">
        <v>1700</v>
      </c>
      <c r="D6" s="36">
        <f>B6*C6</f>
        <v>38420</v>
      </c>
      <c r="E6" s="38">
        <f>D6/SUM($D$3:$D$22)</f>
        <v>4.9118908798255138E-2</v>
      </c>
      <c r="F6" s="38">
        <f t="shared" si="0"/>
        <v>0.87053741225684256</v>
      </c>
    </row>
    <row r="7" spans="1:6" ht="17" x14ac:dyDescent="0.2">
      <c r="A7" s="36" t="s">
        <v>154</v>
      </c>
      <c r="B7" s="37">
        <v>950</v>
      </c>
      <c r="C7" s="37">
        <v>30</v>
      </c>
      <c r="D7" s="36">
        <f>B7*C7</f>
        <v>28500</v>
      </c>
      <c r="E7" s="38">
        <f>D7/SUM($D$3:$D$22)</f>
        <v>3.6436462799330334E-2</v>
      </c>
      <c r="F7" s="38">
        <f t="shared" si="0"/>
        <v>0.90697387505617288</v>
      </c>
    </row>
    <row r="8" spans="1:6" ht="17" x14ac:dyDescent="0.2">
      <c r="A8" s="36" t="s">
        <v>155</v>
      </c>
      <c r="B8" s="37">
        <v>120</v>
      </c>
      <c r="C8" s="37">
        <v>180</v>
      </c>
      <c r="D8" s="36">
        <f>B8*C8</f>
        <v>21600</v>
      </c>
      <c r="E8" s="38">
        <f>D8/SUM($D$3:$D$22)</f>
        <v>2.7615003384755622E-2</v>
      </c>
      <c r="F8" s="38">
        <f t="shared" si="0"/>
        <v>0.93458887844092853</v>
      </c>
    </row>
    <row r="9" spans="1:6" ht="17" x14ac:dyDescent="0.2">
      <c r="A9" s="36" t="s">
        <v>156</v>
      </c>
      <c r="B9" s="37">
        <v>3.75</v>
      </c>
      <c r="C9" s="37">
        <v>3800</v>
      </c>
      <c r="D9" s="36">
        <f>B9*C9</f>
        <v>14250</v>
      </c>
      <c r="E9" s="38">
        <f>D9/SUM($D$3:$D$22)</f>
        <v>1.8218231399665167E-2</v>
      </c>
      <c r="F9" s="38">
        <f t="shared" si="0"/>
        <v>0.95280710984059369</v>
      </c>
    </row>
    <row r="10" spans="1:6" ht="17" x14ac:dyDescent="0.2">
      <c r="A10" s="36" t="s">
        <v>157</v>
      </c>
      <c r="B10" s="37">
        <v>0.09</v>
      </c>
      <c r="C10" s="37">
        <v>110000</v>
      </c>
      <c r="D10" s="36">
        <f>B10*C10</f>
        <v>9900</v>
      </c>
      <c r="E10" s="38">
        <f>D10/SUM($D$3:$D$22)</f>
        <v>1.2656876551346327E-2</v>
      </c>
      <c r="F10" s="38">
        <f t="shared" si="0"/>
        <v>0.96546398639193998</v>
      </c>
    </row>
    <row r="11" spans="1:6" ht="17" x14ac:dyDescent="0.2">
      <c r="A11" s="36" t="s">
        <v>158</v>
      </c>
      <c r="B11" s="37">
        <v>850</v>
      </c>
      <c r="C11" s="37">
        <v>7</v>
      </c>
      <c r="D11" s="36">
        <f>B11*C11</f>
        <v>5950</v>
      </c>
      <c r="E11" s="38">
        <f>D11/SUM($D$3:$D$22)</f>
        <v>7.6069106545970351E-3</v>
      </c>
      <c r="F11" s="38">
        <f t="shared" si="0"/>
        <v>0.97307089704653704</v>
      </c>
    </row>
    <row r="12" spans="1:6" ht="17" x14ac:dyDescent="0.2">
      <c r="A12" s="36" t="s">
        <v>159</v>
      </c>
      <c r="B12" s="37">
        <v>2800</v>
      </c>
      <c r="C12" s="37">
        <v>2</v>
      </c>
      <c r="D12" s="36">
        <f>B12*C12</f>
        <v>5600</v>
      </c>
      <c r="E12" s="38">
        <f>D12/SUM($D$3:$D$22)</f>
        <v>7.1594453219736799E-3</v>
      </c>
      <c r="F12" s="38">
        <f t="shared" si="0"/>
        <v>0.9802303423685107</v>
      </c>
    </row>
    <row r="13" spans="1:6" ht="17" x14ac:dyDescent="0.2">
      <c r="A13" s="36" t="s">
        <v>160</v>
      </c>
      <c r="B13" s="37">
        <v>45</v>
      </c>
      <c r="C13" s="37">
        <v>90</v>
      </c>
      <c r="D13" s="36">
        <f>B13*C13</f>
        <v>4050</v>
      </c>
      <c r="E13" s="38">
        <f>D13/SUM($D$3:$D$22)</f>
        <v>5.1778131346416796E-3</v>
      </c>
      <c r="F13" s="38">
        <f t="shared" si="0"/>
        <v>0.98540815550315242</v>
      </c>
    </row>
    <row r="14" spans="1:6" ht="17" x14ac:dyDescent="0.2">
      <c r="A14" s="36" t="s">
        <v>161</v>
      </c>
      <c r="B14" s="37">
        <v>365</v>
      </c>
      <c r="C14" s="37">
        <v>8</v>
      </c>
      <c r="D14" s="36">
        <f>B14*C14</f>
        <v>2920</v>
      </c>
      <c r="E14" s="38">
        <f>D14/SUM($D$3:$D$22)</f>
        <v>3.7331393464577044E-3</v>
      </c>
      <c r="F14" s="38">
        <f t="shared" si="0"/>
        <v>0.98914129484961011</v>
      </c>
    </row>
    <row r="15" spans="1:6" ht="17" x14ac:dyDescent="0.2">
      <c r="A15" s="36" t="s">
        <v>162</v>
      </c>
      <c r="B15" s="37">
        <v>13.5</v>
      </c>
      <c r="C15" s="37">
        <v>175</v>
      </c>
      <c r="D15" s="36">
        <f>B15*C15</f>
        <v>2362.5</v>
      </c>
      <c r="E15" s="38">
        <f>D15/SUM($D$3:$D$22)</f>
        <v>3.0203909952076463E-3</v>
      </c>
      <c r="F15" s="38">
        <f t="shared" si="0"/>
        <v>0.99216168584481779</v>
      </c>
    </row>
    <row r="16" spans="1:6" ht="17" x14ac:dyDescent="0.2">
      <c r="A16" s="36" t="s">
        <v>163</v>
      </c>
      <c r="B16" s="37">
        <v>136</v>
      </c>
      <c r="C16" s="37">
        <v>15</v>
      </c>
      <c r="D16" s="36">
        <f>B16*C16</f>
        <v>2040</v>
      </c>
      <c r="E16" s="38">
        <f>D16/SUM($D$3:$D$22)</f>
        <v>2.6080836530046978E-3</v>
      </c>
      <c r="F16" s="38">
        <f t="shared" si="0"/>
        <v>0.99476976949782248</v>
      </c>
    </row>
    <row r="17" spans="1:6" ht="17" x14ac:dyDescent="0.2">
      <c r="A17" s="36" t="s">
        <v>164</v>
      </c>
      <c r="B17" s="37">
        <v>72</v>
      </c>
      <c r="C17" s="37">
        <v>22</v>
      </c>
      <c r="D17" s="36">
        <f>B17*C17</f>
        <v>1584</v>
      </c>
      <c r="E17" s="38">
        <f>D17/SUM($D$3:$D$22)</f>
        <v>2.0251002482154124E-3</v>
      </c>
      <c r="F17" s="38">
        <f t="shared" si="0"/>
        <v>0.99679486974603793</v>
      </c>
    </row>
    <row r="18" spans="1:6" ht="17" x14ac:dyDescent="0.2">
      <c r="A18" s="36" t="s">
        <v>165</v>
      </c>
      <c r="B18" s="37">
        <v>0.12</v>
      </c>
      <c r="C18" s="37">
        <v>9000</v>
      </c>
      <c r="D18" s="36">
        <f>B18*C18</f>
        <v>1080</v>
      </c>
      <c r="E18" s="38">
        <f>D18/SUM($D$3:$D$22)</f>
        <v>1.3807501692377812E-3</v>
      </c>
      <c r="F18" s="38">
        <f t="shared" si="0"/>
        <v>0.9981756199152757</v>
      </c>
    </row>
    <row r="19" spans="1:6" ht="17" x14ac:dyDescent="0.2">
      <c r="A19" s="36" t="s">
        <v>166</v>
      </c>
      <c r="B19" s="37">
        <v>1.25</v>
      </c>
      <c r="C19" s="37">
        <v>480</v>
      </c>
      <c r="D19" s="36">
        <f>B19*C19</f>
        <v>600</v>
      </c>
      <c r="E19" s="38">
        <f>D19/SUM($D$3:$D$22)</f>
        <v>7.6708342735432283E-4</v>
      </c>
      <c r="F19" s="38">
        <f t="shared" si="0"/>
        <v>0.99894270334263002</v>
      </c>
    </row>
    <row r="20" spans="1:6" ht="17" x14ac:dyDescent="0.2">
      <c r="A20" s="36" t="s">
        <v>167</v>
      </c>
      <c r="B20" s="37">
        <v>0.25</v>
      </c>
      <c r="C20" s="37">
        <v>2260</v>
      </c>
      <c r="D20" s="36">
        <f>B20*C20</f>
        <v>565</v>
      </c>
      <c r="E20" s="38">
        <f>D20/SUM($D$3:$D$22)</f>
        <v>7.2233689409198737E-4</v>
      </c>
      <c r="F20" s="38">
        <f t="shared" si="0"/>
        <v>0.99966504023672198</v>
      </c>
    </row>
    <row r="21" spans="1:6" ht="17" x14ac:dyDescent="0.2">
      <c r="A21" s="36" t="s">
        <v>168</v>
      </c>
      <c r="B21" s="37">
        <v>1.1499999999999999</v>
      </c>
      <c r="C21" s="37">
        <v>160</v>
      </c>
      <c r="D21" s="36">
        <f>B21*C21</f>
        <v>184</v>
      </c>
      <c r="E21" s="38">
        <f>D21/SUM($D$3:$D$22)</f>
        <v>2.3523891772199234E-4</v>
      </c>
      <c r="F21" s="38">
        <f t="shared" si="0"/>
        <v>0.99990027915444402</v>
      </c>
    </row>
    <row r="22" spans="1:6" ht="17" x14ac:dyDescent="0.2">
      <c r="A22" s="36" t="s">
        <v>169</v>
      </c>
      <c r="B22" s="37">
        <v>0.03</v>
      </c>
      <c r="C22" s="37">
        <v>2600</v>
      </c>
      <c r="D22" s="36">
        <f>B22*C22</f>
        <v>78</v>
      </c>
      <c r="E22" s="38">
        <f>D22/SUM($D$3:$D$22)</f>
        <v>9.9720845556061977E-5</v>
      </c>
      <c r="F22" s="38">
        <f t="shared" si="0"/>
        <v>1</v>
      </c>
    </row>
    <row r="23" spans="1:6" x14ac:dyDescent="0.2">
      <c r="A23" s="3"/>
      <c r="B23" s="3"/>
      <c r="C23" s="3"/>
      <c r="D23" s="36"/>
      <c r="E23" s="36"/>
      <c r="F23" s="36"/>
    </row>
    <row r="24" spans="1:6" x14ac:dyDescent="0.2">
      <c r="D24" s="39"/>
      <c r="E24" s="39"/>
    </row>
  </sheetData>
  <autoFilter ref="A2:F22" xr:uid="{0D3DEA38-F800-3D45-8C0F-28084D9AF0CB}">
    <sortState xmlns:xlrd2="http://schemas.microsoft.com/office/spreadsheetml/2017/richdata2" ref="A3:F22">
      <sortCondition descending="1" ref="E2:E22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ED97-95EA-914C-9981-E265E27D50D4}">
  <dimension ref="A1:CH30"/>
  <sheetViews>
    <sheetView topLeftCell="A20" zoomScale="150" zoomScaleNormal="80" workbookViewId="0">
      <selection activeCell="A9" activeCellId="2" sqref="A1:CH1 A6:CH6 A9:CH9"/>
    </sheetView>
  </sheetViews>
  <sheetFormatPr baseColWidth="10" defaultRowHeight="16" x14ac:dyDescent="0.2"/>
  <cols>
    <col min="1" max="1" width="26.6640625" customWidth="1"/>
    <col min="2" max="2" width="11.5" customWidth="1"/>
    <col min="3" max="4" width="9.83203125" bestFit="1" customWidth="1"/>
    <col min="5" max="6" width="10.83203125" bestFit="1" customWidth="1"/>
    <col min="7" max="7" width="11.83203125" bestFit="1" customWidth="1"/>
    <col min="8" max="10" width="12.83203125" bestFit="1" customWidth="1"/>
    <col min="11" max="12" width="12.1640625" bestFit="1" customWidth="1"/>
    <col min="13" max="13" width="11.1640625" bestFit="1" customWidth="1"/>
    <col min="14" max="84" width="12.1640625" bestFit="1" customWidth="1"/>
    <col min="85" max="86" width="12.83203125" bestFit="1" customWidth="1"/>
    <col min="87" max="288" width="4.83203125" customWidth="1"/>
  </cols>
  <sheetData>
    <row r="1" spans="1:86" s="83" customFormat="1" ht="17" thickBot="1" x14ac:dyDescent="0.25">
      <c r="A1" s="84"/>
      <c r="B1" s="85" t="s">
        <v>242</v>
      </c>
      <c r="C1" s="86">
        <v>41640</v>
      </c>
      <c r="D1" s="86">
        <v>41671</v>
      </c>
      <c r="E1" s="86">
        <v>41699</v>
      </c>
      <c r="F1" s="86">
        <v>41730</v>
      </c>
      <c r="G1" s="86">
        <v>41760</v>
      </c>
      <c r="H1" s="86">
        <v>41791</v>
      </c>
      <c r="I1" s="86">
        <v>41821</v>
      </c>
      <c r="J1" s="86">
        <v>41852</v>
      </c>
      <c r="K1" s="86">
        <v>41883</v>
      </c>
      <c r="L1" s="86">
        <v>41913</v>
      </c>
      <c r="M1" s="86">
        <v>41944</v>
      </c>
      <c r="N1" s="86">
        <v>41974</v>
      </c>
      <c r="O1" s="86">
        <v>42005</v>
      </c>
      <c r="P1" s="86">
        <v>42036</v>
      </c>
      <c r="Q1" s="86">
        <v>42064</v>
      </c>
      <c r="R1" s="86">
        <v>42095</v>
      </c>
      <c r="S1" s="86">
        <v>42125</v>
      </c>
      <c r="T1" s="86">
        <v>42156</v>
      </c>
      <c r="U1" s="86">
        <v>42186</v>
      </c>
      <c r="V1" s="86">
        <v>42217</v>
      </c>
      <c r="W1" s="86">
        <v>42248</v>
      </c>
      <c r="X1" s="86">
        <v>42278</v>
      </c>
      <c r="Y1" s="86">
        <v>42309</v>
      </c>
      <c r="Z1" s="86">
        <v>42339</v>
      </c>
      <c r="AA1" s="86">
        <v>42370</v>
      </c>
      <c r="AB1" s="86">
        <v>42401</v>
      </c>
      <c r="AC1" s="86">
        <v>42430</v>
      </c>
      <c r="AD1" s="86">
        <v>42461</v>
      </c>
      <c r="AE1" s="86">
        <v>42491</v>
      </c>
      <c r="AF1" s="86">
        <v>42522</v>
      </c>
      <c r="AG1" s="86">
        <v>42552</v>
      </c>
      <c r="AH1" s="86">
        <v>42583</v>
      </c>
      <c r="AI1" s="86">
        <v>42614</v>
      </c>
      <c r="AJ1" s="86">
        <v>42644</v>
      </c>
      <c r="AK1" s="86">
        <v>42675</v>
      </c>
      <c r="AL1" s="86">
        <v>42705</v>
      </c>
      <c r="AM1" s="86">
        <v>42736</v>
      </c>
      <c r="AN1" s="86">
        <v>42767</v>
      </c>
      <c r="AO1" s="86">
        <v>42795</v>
      </c>
      <c r="AP1" s="86">
        <v>42826</v>
      </c>
      <c r="AQ1" s="86">
        <v>42856</v>
      </c>
      <c r="AR1" s="86">
        <v>42887</v>
      </c>
      <c r="AS1" s="86">
        <v>42917</v>
      </c>
      <c r="AT1" s="86">
        <v>42948</v>
      </c>
      <c r="AU1" s="86">
        <v>42979</v>
      </c>
      <c r="AV1" s="86">
        <v>43009</v>
      </c>
      <c r="AW1" s="86">
        <v>43040</v>
      </c>
      <c r="AX1" s="86">
        <v>43070</v>
      </c>
      <c r="AY1" s="86">
        <v>43101</v>
      </c>
      <c r="AZ1" s="86">
        <v>43132</v>
      </c>
      <c r="BA1" s="86">
        <v>43160</v>
      </c>
      <c r="BB1" s="86">
        <v>43191</v>
      </c>
      <c r="BC1" s="86">
        <v>43221</v>
      </c>
      <c r="BD1" s="86">
        <v>43252</v>
      </c>
      <c r="BE1" s="86">
        <v>43282</v>
      </c>
      <c r="BF1" s="86">
        <v>43313</v>
      </c>
      <c r="BG1" s="86">
        <v>43344</v>
      </c>
      <c r="BH1" s="86">
        <v>43374</v>
      </c>
      <c r="BI1" s="86">
        <v>43405</v>
      </c>
      <c r="BJ1" s="86">
        <v>43435</v>
      </c>
      <c r="BK1" s="86">
        <v>43466</v>
      </c>
      <c r="BL1" s="86">
        <v>43497</v>
      </c>
      <c r="BM1" s="86">
        <v>43525</v>
      </c>
      <c r="BN1" s="86">
        <v>43556</v>
      </c>
      <c r="BO1" s="86">
        <v>43586</v>
      </c>
      <c r="BP1" s="86">
        <v>43617</v>
      </c>
      <c r="BQ1" s="86">
        <v>43647</v>
      </c>
      <c r="BR1" s="86">
        <v>43678</v>
      </c>
      <c r="BS1" s="86">
        <v>43709</v>
      </c>
      <c r="BT1" s="86">
        <v>43739</v>
      </c>
      <c r="BU1" s="86">
        <v>43770</v>
      </c>
      <c r="BV1" s="86">
        <v>43800</v>
      </c>
      <c r="BW1" s="86">
        <v>43831</v>
      </c>
      <c r="BX1" s="86">
        <v>43862</v>
      </c>
      <c r="BY1" s="86">
        <v>43891</v>
      </c>
      <c r="BZ1" s="86">
        <v>43922</v>
      </c>
      <c r="CA1" s="86">
        <v>43952</v>
      </c>
      <c r="CB1" s="86">
        <v>43983</v>
      </c>
      <c r="CC1" s="86">
        <v>44013</v>
      </c>
      <c r="CD1" s="86">
        <v>44044</v>
      </c>
      <c r="CE1" s="86">
        <v>44075</v>
      </c>
      <c r="CF1" s="86">
        <v>44105</v>
      </c>
      <c r="CG1" s="86">
        <v>44136</v>
      </c>
      <c r="CH1" s="86">
        <v>44166</v>
      </c>
    </row>
    <row r="2" spans="1:86" s="82" customFormat="1" x14ac:dyDescent="0.2">
      <c r="A2" s="87" t="s">
        <v>174</v>
      </c>
      <c r="B2" s="88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89"/>
      <c r="CC2" s="89"/>
      <c r="CD2" s="89"/>
      <c r="CE2" s="89"/>
      <c r="CF2" s="89"/>
      <c r="CG2" s="89"/>
      <c r="CH2" s="90"/>
    </row>
    <row r="3" spans="1:86" x14ac:dyDescent="0.2">
      <c r="A3" s="11" t="s">
        <v>264</v>
      </c>
      <c r="B3" s="3">
        <v>4356598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12"/>
    </row>
    <row r="4" spans="1:86" x14ac:dyDescent="0.2">
      <c r="A4" s="11" t="s">
        <v>245</v>
      </c>
      <c r="B4" s="3">
        <v>79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12"/>
    </row>
    <row r="5" spans="1:86" x14ac:dyDescent="0.2">
      <c r="A5" s="11" t="s">
        <v>246</v>
      </c>
      <c r="B5" s="3">
        <v>21.53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12"/>
    </row>
    <row r="6" spans="1:86" x14ac:dyDescent="0.2">
      <c r="A6" s="11" t="s">
        <v>247</v>
      </c>
      <c r="B6" s="3">
        <v>0</v>
      </c>
      <c r="C6" s="3">
        <v>12</v>
      </c>
      <c r="D6" s="3">
        <v>20</v>
      </c>
      <c r="E6" s="3">
        <v>37</v>
      </c>
      <c r="F6" s="3">
        <v>84</v>
      </c>
      <c r="G6" s="3">
        <v>178</v>
      </c>
      <c r="H6" s="3">
        <v>353</v>
      </c>
      <c r="I6" s="3">
        <v>714</v>
      </c>
      <c r="J6" s="3">
        <v>1430</v>
      </c>
      <c r="K6" s="3">
        <v>2858</v>
      </c>
      <c r="L6" s="3">
        <v>5724</v>
      </c>
      <c r="M6" s="3">
        <v>11451</v>
      </c>
      <c r="N6" s="3">
        <v>22903</v>
      </c>
      <c r="O6" s="3">
        <v>29449</v>
      </c>
      <c r="P6" s="3">
        <v>36368</v>
      </c>
      <c r="Q6" s="3">
        <v>42833</v>
      </c>
      <c r="R6" s="3">
        <v>48833</v>
      </c>
      <c r="S6" s="3">
        <v>51584</v>
      </c>
      <c r="T6" s="3">
        <v>54451</v>
      </c>
      <c r="U6" s="3">
        <v>56265</v>
      </c>
      <c r="V6" s="3">
        <v>58065</v>
      </c>
      <c r="W6" s="3">
        <v>59523</v>
      </c>
      <c r="X6" s="3">
        <v>61015</v>
      </c>
      <c r="Y6" s="3">
        <v>62416</v>
      </c>
      <c r="Z6" s="3">
        <v>64277</v>
      </c>
      <c r="AA6" s="3">
        <v>65872</v>
      </c>
      <c r="AB6" s="3">
        <v>67004</v>
      </c>
      <c r="AC6" s="3">
        <v>68779</v>
      </c>
      <c r="AD6" s="3">
        <v>70726</v>
      </c>
      <c r="AE6" s="3">
        <v>72688</v>
      </c>
      <c r="AF6" s="3">
        <v>73738</v>
      </c>
      <c r="AG6" s="3">
        <v>75620</v>
      </c>
      <c r="AH6" s="3">
        <v>76838</v>
      </c>
      <c r="AI6" s="3">
        <v>78648</v>
      </c>
      <c r="AJ6" s="3">
        <v>80492</v>
      </c>
      <c r="AK6" s="3">
        <v>82443</v>
      </c>
      <c r="AL6" s="3">
        <v>84196</v>
      </c>
      <c r="AM6" s="3">
        <v>85961</v>
      </c>
      <c r="AN6" s="3">
        <v>87294</v>
      </c>
      <c r="AO6" s="3">
        <v>88357</v>
      </c>
      <c r="AP6" s="3">
        <v>89219</v>
      </c>
      <c r="AQ6" s="3">
        <v>89963</v>
      </c>
      <c r="AR6" s="3">
        <v>89886</v>
      </c>
      <c r="AS6" s="3">
        <v>89820</v>
      </c>
      <c r="AT6" s="3">
        <v>89837</v>
      </c>
      <c r="AU6" s="3">
        <v>89845</v>
      </c>
      <c r="AV6" s="3">
        <v>89819</v>
      </c>
      <c r="AW6" s="3">
        <v>89815</v>
      </c>
      <c r="AX6" s="3">
        <v>89819</v>
      </c>
      <c r="AY6" s="3">
        <v>89827</v>
      </c>
      <c r="AZ6" s="3">
        <v>89821</v>
      </c>
      <c r="BA6" s="3">
        <v>89805</v>
      </c>
      <c r="BB6" s="3">
        <v>89779</v>
      </c>
      <c r="BC6" s="3">
        <v>89765</v>
      </c>
      <c r="BD6" s="3">
        <v>89752</v>
      </c>
      <c r="BE6" s="3">
        <v>89748</v>
      </c>
      <c r="BF6" s="3">
        <v>89732</v>
      </c>
      <c r="BG6" s="3">
        <v>89724</v>
      </c>
      <c r="BH6" s="3">
        <v>89696</v>
      </c>
      <c r="BI6" s="3">
        <v>89697</v>
      </c>
      <c r="BJ6" s="3">
        <v>89706</v>
      </c>
      <c r="BK6" s="3">
        <v>89707</v>
      </c>
      <c r="BL6" s="3">
        <v>89682</v>
      </c>
      <c r="BM6" s="3">
        <v>89668</v>
      </c>
      <c r="BN6" s="3">
        <v>89675</v>
      </c>
      <c r="BO6" s="3">
        <v>89654</v>
      </c>
      <c r="BP6" s="3">
        <v>89661</v>
      </c>
      <c r="BQ6" s="3">
        <v>89659</v>
      </c>
      <c r="BR6" s="3">
        <v>89494</v>
      </c>
      <c r="BS6" s="3">
        <v>89209</v>
      </c>
      <c r="BT6" s="3">
        <v>88872</v>
      </c>
      <c r="BU6" s="3">
        <v>88399</v>
      </c>
      <c r="BV6" s="3">
        <v>88255</v>
      </c>
      <c r="BW6" s="3">
        <v>87754</v>
      </c>
      <c r="BX6" s="3">
        <v>87151</v>
      </c>
      <c r="BY6" s="3">
        <v>85730</v>
      </c>
      <c r="BZ6" s="3">
        <v>83311</v>
      </c>
      <c r="CA6" s="3">
        <v>80271</v>
      </c>
      <c r="CB6" s="3">
        <v>75028</v>
      </c>
      <c r="CC6" s="3">
        <v>65642</v>
      </c>
      <c r="CD6" s="3">
        <v>55659</v>
      </c>
      <c r="CE6" s="3">
        <v>43770</v>
      </c>
      <c r="CF6" s="3">
        <v>26776</v>
      </c>
      <c r="CG6" s="3">
        <v>11639</v>
      </c>
      <c r="CH6" s="12">
        <v>10239</v>
      </c>
    </row>
    <row r="7" spans="1:86" x14ac:dyDescent="0.2">
      <c r="A7" s="11" t="s">
        <v>243</v>
      </c>
      <c r="B7" s="3">
        <v>200000</v>
      </c>
      <c r="C7" s="3">
        <v>200000</v>
      </c>
      <c r="D7" s="3">
        <f t="shared" ref="D7:BP7" si="0">C7*1.02</f>
        <v>204000</v>
      </c>
      <c r="E7" s="3">
        <f t="shared" si="0"/>
        <v>208080</v>
      </c>
      <c r="F7" s="3">
        <f t="shared" si="0"/>
        <v>212241.6</v>
      </c>
      <c r="G7" s="3">
        <f t="shared" si="0"/>
        <v>216486.432</v>
      </c>
      <c r="H7" s="3">
        <f t="shared" si="0"/>
        <v>220816.16064000002</v>
      </c>
      <c r="I7" s="3">
        <f t="shared" si="0"/>
        <v>225232.48385280001</v>
      </c>
      <c r="J7" s="3">
        <f t="shared" si="0"/>
        <v>229737.13352985602</v>
      </c>
      <c r="K7" s="3">
        <f t="shared" si="0"/>
        <v>234331.87620045315</v>
      </c>
      <c r="L7" s="3">
        <f t="shared" si="0"/>
        <v>239018.51372446222</v>
      </c>
      <c r="M7" s="3">
        <f t="shared" si="0"/>
        <v>243798.88399895147</v>
      </c>
      <c r="N7" s="3">
        <f t="shared" si="0"/>
        <v>248674.86167893049</v>
      </c>
      <c r="O7" s="3">
        <f t="shared" si="0"/>
        <v>253648.35891250911</v>
      </c>
      <c r="P7" s="3">
        <f t="shared" si="0"/>
        <v>258721.32609075931</v>
      </c>
      <c r="Q7" s="3">
        <f t="shared" si="0"/>
        <v>263895.75261257449</v>
      </c>
      <c r="R7" s="3">
        <f t="shared" si="0"/>
        <v>269173.66766482597</v>
      </c>
      <c r="S7" s="3">
        <f t="shared" si="0"/>
        <v>274557.14101812249</v>
      </c>
      <c r="T7" s="3">
        <f t="shared" si="0"/>
        <v>280048.28383848496</v>
      </c>
      <c r="U7" s="3">
        <f t="shared" si="0"/>
        <v>285649.24951525469</v>
      </c>
      <c r="V7" s="3">
        <f t="shared" si="0"/>
        <v>291362.23450555978</v>
      </c>
      <c r="W7" s="3">
        <f t="shared" si="0"/>
        <v>297189.47919567098</v>
      </c>
      <c r="X7" s="3">
        <f t="shared" si="0"/>
        <v>303133.26877958438</v>
      </c>
      <c r="Y7" s="3">
        <f t="shared" si="0"/>
        <v>309195.9341551761</v>
      </c>
      <c r="Z7" s="3">
        <f t="shared" si="0"/>
        <v>315379.85283827962</v>
      </c>
      <c r="AA7" s="3">
        <f t="shared" si="0"/>
        <v>321687.4498950452</v>
      </c>
      <c r="AB7" s="3">
        <f t="shared" si="0"/>
        <v>328121.19889294612</v>
      </c>
      <c r="AC7" s="3">
        <f t="shared" si="0"/>
        <v>334683.62287080503</v>
      </c>
      <c r="AD7" s="3">
        <f t="shared" si="0"/>
        <v>341377.29532822117</v>
      </c>
      <c r="AE7" s="3">
        <f t="shared" si="0"/>
        <v>348204.84123478562</v>
      </c>
      <c r="AF7" s="3">
        <f t="shared" si="0"/>
        <v>355168.93805948133</v>
      </c>
      <c r="AG7" s="3">
        <f t="shared" si="0"/>
        <v>362272.31682067097</v>
      </c>
      <c r="AH7" s="3">
        <f t="shared" si="0"/>
        <v>369517.76315708441</v>
      </c>
      <c r="AI7" s="3">
        <f t="shared" si="0"/>
        <v>376908.11842022609</v>
      </c>
      <c r="AJ7" s="3">
        <f t="shared" si="0"/>
        <v>384446.2807886306</v>
      </c>
      <c r="AK7" s="3">
        <f t="shared" si="0"/>
        <v>392135.2064044032</v>
      </c>
      <c r="AL7" s="3">
        <f t="shared" si="0"/>
        <v>399977.91053249128</v>
      </c>
      <c r="AM7" s="3">
        <f t="shared" si="0"/>
        <v>407977.4687431411</v>
      </c>
      <c r="AN7" s="3">
        <f t="shared" si="0"/>
        <v>416137.01811800391</v>
      </c>
      <c r="AO7" s="3">
        <f t="shared" si="0"/>
        <v>424459.75848036399</v>
      </c>
      <c r="AP7" s="3">
        <f t="shared" si="0"/>
        <v>432948.95364997128</v>
      </c>
      <c r="AQ7" s="3">
        <f t="shared" si="0"/>
        <v>441607.93272297073</v>
      </c>
      <c r="AR7" s="3">
        <f t="shared" si="0"/>
        <v>450440.09137743013</v>
      </c>
      <c r="AS7" s="3">
        <f t="shared" si="0"/>
        <v>459448.89320497873</v>
      </c>
      <c r="AT7" s="3">
        <f t="shared" si="0"/>
        <v>468637.87106907833</v>
      </c>
      <c r="AU7" s="3">
        <f t="shared" si="0"/>
        <v>478010.62849045993</v>
      </c>
      <c r="AV7" s="3">
        <f t="shared" si="0"/>
        <v>487570.84106026916</v>
      </c>
      <c r="AW7" s="3">
        <f t="shared" si="0"/>
        <v>497322.25788147456</v>
      </c>
      <c r="AX7" s="3">
        <f t="shared" si="0"/>
        <v>507268.70303910406</v>
      </c>
      <c r="AY7" s="3">
        <f t="shared" si="0"/>
        <v>517414.07709988614</v>
      </c>
      <c r="AZ7" s="3">
        <f t="shared" si="0"/>
        <v>527762.35864188382</v>
      </c>
      <c r="BA7" s="3">
        <f t="shared" si="0"/>
        <v>538317.60581472155</v>
      </c>
      <c r="BB7" s="3">
        <f t="shared" si="0"/>
        <v>549083.95793101599</v>
      </c>
      <c r="BC7" s="3">
        <f t="shared" si="0"/>
        <v>560065.63708963629</v>
      </c>
      <c r="BD7" s="3">
        <f t="shared" si="0"/>
        <v>571266.94983142905</v>
      </c>
      <c r="BE7" s="3">
        <f t="shared" si="0"/>
        <v>582692.2888280577</v>
      </c>
      <c r="BF7" s="3">
        <f t="shared" si="0"/>
        <v>594346.13460461888</v>
      </c>
      <c r="BG7" s="3">
        <f t="shared" si="0"/>
        <v>606233.05729671125</v>
      </c>
      <c r="BH7" s="3">
        <f t="shared" si="0"/>
        <v>618357.71844264551</v>
      </c>
      <c r="BI7" s="3">
        <f t="shared" si="0"/>
        <v>630724.87281149847</v>
      </c>
      <c r="BJ7" s="3">
        <f t="shared" si="0"/>
        <v>643339.37026772846</v>
      </c>
      <c r="BK7" s="3">
        <f t="shared" si="0"/>
        <v>656206.15767308301</v>
      </c>
      <c r="BL7" s="3">
        <f t="shared" si="0"/>
        <v>669330.28082654474</v>
      </c>
      <c r="BM7" s="3">
        <f t="shared" si="0"/>
        <v>682716.88644307561</v>
      </c>
      <c r="BN7" s="3">
        <f t="shared" si="0"/>
        <v>696371.22417193709</v>
      </c>
      <c r="BO7" s="3">
        <f t="shared" si="0"/>
        <v>710298.64865537581</v>
      </c>
      <c r="BP7" s="3">
        <f t="shared" si="0"/>
        <v>724504.62162848329</v>
      </c>
      <c r="BQ7" s="3">
        <f t="shared" ref="BQ7:CH7" si="1">BP7*1.02</f>
        <v>738994.714061053</v>
      </c>
      <c r="BR7" s="3">
        <f t="shared" si="1"/>
        <v>753774.60834227409</v>
      </c>
      <c r="BS7" s="3">
        <f t="shared" si="1"/>
        <v>768850.10050911957</v>
      </c>
      <c r="BT7" s="3">
        <f t="shared" si="1"/>
        <v>784227.10251930193</v>
      </c>
      <c r="BU7" s="3">
        <f t="shared" si="1"/>
        <v>799911.64456968801</v>
      </c>
      <c r="BV7" s="3">
        <f t="shared" si="1"/>
        <v>815909.87746108184</v>
      </c>
      <c r="BW7" s="3">
        <f t="shared" si="1"/>
        <v>832228.07501030352</v>
      </c>
      <c r="BX7" s="3">
        <f t="shared" si="1"/>
        <v>848872.63651050965</v>
      </c>
      <c r="BY7" s="3">
        <f t="shared" si="1"/>
        <v>865850.08924071991</v>
      </c>
      <c r="BZ7" s="3">
        <f t="shared" si="1"/>
        <v>883167.09102553432</v>
      </c>
      <c r="CA7" s="3">
        <f t="shared" si="1"/>
        <v>900830.43284604501</v>
      </c>
      <c r="CB7" s="3">
        <f t="shared" si="1"/>
        <v>918847.04150296596</v>
      </c>
      <c r="CC7" s="3">
        <f t="shared" si="1"/>
        <v>937223.98233302531</v>
      </c>
      <c r="CD7" s="3">
        <f t="shared" si="1"/>
        <v>955968.46197968582</v>
      </c>
      <c r="CE7" s="3">
        <f t="shared" si="1"/>
        <v>975087.83121927956</v>
      </c>
      <c r="CF7" s="3">
        <f t="shared" si="1"/>
        <v>994589.58784366515</v>
      </c>
      <c r="CG7" s="3">
        <f t="shared" si="1"/>
        <v>1014481.3796005385</v>
      </c>
      <c r="CH7" s="12">
        <f t="shared" si="1"/>
        <v>1034771.0071925493</v>
      </c>
    </row>
    <row r="8" spans="1:86" x14ac:dyDescent="0.2">
      <c r="A8" s="11" t="s">
        <v>244</v>
      </c>
      <c r="B8" s="3">
        <f>B6*$B$4</f>
        <v>0</v>
      </c>
      <c r="C8" s="3">
        <f t="shared" ref="C8:BN8" si="2">C6*$B$4</f>
        <v>948</v>
      </c>
      <c r="D8" s="3">
        <f t="shared" si="2"/>
        <v>1580</v>
      </c>
      <c r="E8" s="3">
        <f t="shared" si="2"/>
        <v>2923</v>
      </c>
      <c r="F8" s="3">
        <f t="shared" si="2"/>
        <v>6636</v>
      </c>
      <c r="G8" s="3">
        <f t="shared" si="2"/>
        <v>14062</v>
      </c>
      <c r="H8" s="3">
        <f t="shared" si="2"/>
        <v>27887</v>
      </c>
      <c r="I8" s="3">
        <f t="shared" si="2"/>
        <v>56406</v>
      </c>
      <c r="J8" s="3">
        <f t="shared" si="2"/>
        <v>112970</v>
      </c>
      <c r="K8" s="3">
        <f t="shared" si="2"/>
        <v>225782</v>
      </c>
      <c r="L8" s="3">
        <f t="shared" si="2"/>
        <v>452196</v>
      </c>
      <c r="M8" s="3">
        <f t="shared" si="2"/>
        <v>904629</v>
      </c>
      <c r="N8" s="3">
        <f t="shared" si="2"/>
        <v>1809337</v>
      </c>
      <c r="O8" s="3">
        <f t="shared" si="2"/>
        <v>2326471</v>
      </c>
      <c r="P8" s="3">
        <f t="shared" si="2"/>
        <v>2873072</v>
      </c>
      <c r="Q8" s="3">
        <f t="shared" si="2"/>
        <v>3383807</v>
      </c>
      <c r="R8" s="3">
        <f t="shared" si="2"/>
        <v>3857807</v>
      </c>
      <c r="S8" s="3">
        <f t="shared" si="2"/>
        <v>4075136</v>
      </c>
      <c r="T8" s="3">
        <f t="shared" si="2"/>
        <v>4301629</v>
      </c>
      <c r="U8" s="3">
        <f t="shared" si="2"/>
        <v>4444935</v>
      </c>
      <c r="V8" s="3">
        <f t="shared" si="2"/>
        <v>4587135</v>
      </c>
      <c r="W8" s="3">
        <f t="shared" si="2"/>
        <v>4702317</v>
      </c>
      <c r="X8" s="3">
        <f t="shared" si="2"/>
        <v>4820185</v>
      </c>
      <c r="Y8" s="3">
        <f t="shared" si="2"/>
        <v>4930864</v>
      </c>
      <c r="Z8" s="3">
        <f t="shared" si="2"/>
        <v>5077883</v>
      </c>
      <c r="AA8" s="3">
        <f t="shared" si="2"/>
        <v>5203888</v>
      </c>
      <c r="AB8" s="3">
        <f t="shared" si="2"/>
        <v>5293316</v>
      </c>
      <c r="AC8" s="3">
        <f t="shared" si="2"/>
        <v>5433541</v>
      </c>
      <c r="AD8" s="3">
        <f t="shared" si="2"/>
        <v>5587354</v>
      </c>
      <c r="AE8" s="3">
        <f t="shared" si="2"/>
        <v>5742352</v>
      </c>
      <c r="AF8" s="3">
        <f t="shared" si="2"/>
        <v>5825302</v>
      </c>
      <c r="AG8" s="3">
        <f t="shared" si="2"/>
        <v>5973980</v>
      </c>
      <c r="AH8" s="3">
        <f t="shared" si="2"/>
        <v>6070202</v>
      </c>
      <c r="AI8" s="3">
        <f t="shared" si="2"/>
        <v>6213192</v>
      </c>
      <c r="AJ8" s="3">
        <f t="shared" si="2"/>
        <v>6358868</v>
      </c>
      <c r="AK8" s="3">
        <f t="shared" si="2"/>
        <v>6512997</v>
      </c>
      <c r="AL8" s="3">
        <f t="shared" si="2"/>
        <v>6651484</v>
      </c>
      <c r="AM8" s="3">
        <f t="shared" si="2"/>
        <v>6790919</v>
      </c>
      <c r="AN8" s="3">
        <f t="shared" si="2"/>
        <v>6896226</v>
      </c>
      <c r="AO8" s="3">
        <f t="shared" si="2"/>
        <v>6980203</v>
      </c>
      <c r="AP8" s="3">
        <f t="shared" si="2"/>
        <v>7048301</v>
      </c>
      <c r="AQ8" s="3">
        <f t="shared" si="2"/>
        <v>7107077</v>
      </c>
      <c r="AR8" s="3">
        <f t="shared" si="2"/>
        <v>7100994</v>
      </c>
      <c r="AS8" s="3">
        <f t="shared" si="2"/>
        <v>7095780</v>
      </c>
      <c r="AT8" s="3">
        <f t="shared" si="2"/>
        <v>7097123</v>
      </c>
      <c r="AU8" s="3">
        <f t="shared" si="2"/>
        <v>7097755</v>
      </c>
      <c r="AV8" s="3">
        <f t="shared" si="2"/>
        <v>7095701</v>
      </c>
      <c r="AW8" s="3">
        <f t="shared" si="2"/>
        <v>7095385</v>
      </c>
      <c r="AX8" s="3">
        <f t="shared" si="2"/>
        <v>7095701</v>
      </c>
      <c r="AY8" s="3">
        <f t="shared" si="2"/>
        <v>7096333</v>
      </c>
      <c r="AZ8" s="3">
        <f t="shared" si="2"/>
        <v>7095859</v>
      </c>
      <c r="BA8" s="3">
        <f t="shared" si="2"/>
        <v>7094595</v>
      </c>
      <c r="BB8" s="3">
        <f t="shared" si="2"/>
        <v>7092541</v>
      </c>
      <c r="BC8" s="3">
        <f t="shared" si="2"/>
        <v>7091435</v>
      </c>
      <c r="BD8" s="3">
        <f t="shared" si="2"/>
        <v>7090408</v>
      </c>
      <c r="BE8" s="3">
        <f t="shared" si="2"/>
        <v>7090092</v>
      </c>
      <c r="BF8" s="3">
        <f t="shared" si="2"/>
        <v>7088828</v>
      </c>
      <c r="BG8" s="3">
        <f t="shared" si="2"/>
        <v>7088196</v>
      </c>
      <c r="BH8" s="3">
        <f t="shared" si="2"/>
        <v>7085984</v>
      </c>
      <c r="BI8" s="3">
        <f t="shared" si="2"/>
        <v>7086063</v>
      </c>
      <c r="BJ8" s="3">
        <f t="shared" si="2"/>
        <v>7086774</v>
      </c>
      <c r="BK8" s="3">
        <f t="shared" si="2"/>
        <v>7086853</v>
      </c>
      <c r="BL8" s="3">
        <f t="shared" si="2"/>
        <v>7084878</v>
      </c>
      <c r="BM8" s="3">
        <f t="shared" si="2"/>
        <v>7083772</v>
      </c>
      <c r="BN8" s="3">
        <f t="shared" si="2"/>
        <v>7084325</v>
      </c>
      <c r="BO8" s="3">
        <f t="shared" ref="BO8:CH8" si="3">BO6*$B$4</f>
        <v>7082666</v>
      </c>
      <c r="BP8" s="3">
        <f t="shared" si="3"/>
        <v>7083219</v>
      </c>
      <c r="BQ8" s="3">
        <f t="shared" si="3"/>
        <v>7083061</v>
      </c>
      <c r="BR8" s="3">
        <f t="shared" si="3"/>
        <v>7070026</v>
      </c>
      <c r="BS8" s="3">
        <f t="shared" si="3"/>
        <v>7047511</v>
      </c>
      <c r="BT8" s="3">
        <f t="shared" si="3"/>
        <v>7020888</v>
      </c>
      <c r="BU8" s="3">
        <f t="shared" si="3"/>
        <v>6983521</v>
      </c>
      <c r="BV8" s="3">
        <f t="shared" si="3"/>
        <v>6972145</v>
      </c>
      <c r="BW8" s="3">
        <f t="shared" si="3"/>
        <v>6932566</v>
      </c>
      <c r="BX8" s="3">
        <f t="shared" si="3"/>
        <v>6884929</v>
      </c>
      <c r="BY8" s="3">
        <f t="shared" si="3"/>
        <v>6772670</v>
      </c>
      <c r="BZ8" s="3">
        <f t="shared" si="3"/>
        <v>6581569</v>
      </c>
      <c r="CA8" s="3">
        <f t="shared" si="3"/>
        <v>6341409</v>
      </c>
      <c r="CB8" s="3">
        <f t="shared" si="3"/>
        <v>5927212</v>
      </c>
      <c r="CC8" s="3">
        <f t="shared" si="3"/>
        <v>5185718</v>
      </c>
      <c r="CD8" s="3">
        <f t="shared" si="3"/>
        <v>4397061</v>
      </c>
      <c r="CE8" s="3">
        <f t="shared" si="3"/>
        <v>3457830</v>
      </c>
      <c r="CF8" s="3">
        <f t="shared" si="3"/>
        <v>2115304</v>
      </c>
      <c r="CG8" s="3">
        <f t="shared" si="3"/>
        <v>919481</v>
      </c>
      <c r="CH8" s="3">
        <f t="shared" si="3"/>
        <v>808881</v>
      </c>
    </row>
    <row r="9" spans="1:86" x14ac:dyDescent="0.2">
      <c r="A9" s="11" t="s">
        <v>248</v>
      </c>
      <c r="B9" s="3">
        <f>B8</f>
        <v>0</v>
      </c>
      <c r="C9" s="3">
        <f>C8+B9</f>
        <v>948</v>
      </c>
      <c r="D9" s="3">
        <f t="shared" ref="D9:N9" si="4">D8+C9</f>
        <v>2528</v>
      </c>
      <c r="E9" s="3">
        <f t="shared" si="4"/>
        <v>5451</v>
      </c>
      <c r="F9" s="3">
        <f t="shared" si="4"/>
        <v>12087</v>
      </c>
      <c r="G9" s="3">
        <f t="shared" si="4"/>
        <v>26149</v>
      </c>
      <c r="H9" s="3">
        <f t="shared" si="4"/>
        <v>54036</v>
      </c>
      <c r="I9" s="3">
        <f t="shared" si="4"/>
        <v>110442</v>
      </c>
      <c r="J9" s="3">
        <f t="shared" si="4"/>
        <v>223412</v>
      </c>
      <c r="K9" s="3">
        <f t="shared" si="4"/>
        <v>449194</v>
      </c>
      <c r="L9" s="3">
        <f t="shared" si="4"/>
        <v>901390</v>
      </c>
      <c r="M9" s="3">
        <f t="shared" si="4"/>
        <v>1806019</v>
      </c>
      <c r="N9" s="3">
        <f t="shared" si="4"/>
        <v>3615356</v>
      </c>
      <c r="O9" s="3">
        <f t="shared" ref="O9" si="5">O8+N9</f>
        <v>5941827</v>
      </c>
      <c r="P9" s="3">
        <f t="shared" ref="P9" si="6">P8+O9</f>
        <v>8814899</v>
      </c>
      <c r="Q9" s="3">
        <f t="shared" ref="Q9" si="7">Q8+P9</f>
        <v>12198706</v>
      </c>
      <c r="R9" s="3">
        <f t="shared" ref="R9" si="8">R8+Q9</f>
        <v>16056513</v>
      </c>
      <c r="S9" s="3">
        <f t="shared" ref="S9" si="9">S8+R9</f>
        <v>20131649</v>
      </c>
      <c r="T9" s="3">
        <f t="shared" ref="T9" si="10">T8+S9</f>
        <v>24433278</v>
      </c>
      <c r="U9" s="3">
        <f t="shared" ref="U9" si="11">U8+T9</f>
        <v>28878213</v>
      </c>
      <c r="V9" s="3">
        <f t="shared" ref="V9" si="12">V8+U9</f>
        <v>33465348</v>
      </c>
      <c r="W9" s="3">
        <f t="shared" ref="W9" si="13">W8+V9</f>
        <v>38167665</v>
      </c>
      <c r="X9" s="3">
        <f t="shared" ref="X9:Y9" si="14">X8+W9</f>
        <v>42987850</v>
      </c>
      <c r="Y9" s="3">
        <f t="shared" si="14"/>
        <v>47918714</v>
      </c>
      <c r="Z9" s="3">
        <f t="shared" ref="Z9" si="15">Z8+Y9</f>
        <v>52996597</v>
      </c>
      <c r="AA9" s="3">
        <f t="shared" ref="AA9" si="16">AA8+Z9</f>
        <v>58200485</v>
      </c>
      <c r="AB9" s="3">
        <f t="shared" ref="AB9" si="17">AB8+AA9</f>
        <v>63493801</v>
      </c>
      <c r="AC9" s="3">
        <f t="shared" ref="AC9" si="18">AC8+AB9</f>
        <v>68927342</v>
      </c>
      <c r="AD9" s="3">
        <f t="shared" ref="AD9" si="19">AD8+AC9</f>
        <v>74514696</v>
      </c>
      <c r="AE9" s="3">
        <f t="shared" ref="AE9" si="20">AE8+AD9</f>
        <v>80257048</v>
      </c>
      <c r="AF9" s="3">
        <f t="shared" ref="AF9" si="21">AF8+AE9</f>
        <v>86082350</v>
      </c>
      <c r="AG9" s="3">
        <f t="shared" ref="AG9" si="22">AG8+AF9</f>
        <v>92056330</v>
      </c>
      <c r="AH9" s="3">
        <f t="shared" ref="AH9" si="23">AH8+AG9</f>
        <v>98126532</v>
      </c>
      <c r="AI9" s="3">
        <f t="shared" ref="AI9:AJ9" si="24">AI8+AH9</f>
        <v>104339724</v>
      </c>
      <c r="AJ9" s="3">
        <f t="shared" si="24"/>
        <v>110698592</v>
      </c>
      <c r="AK9" s="3">
        <f t="shared" ref="AK9" si="25">AK8+AJ9</f>
        <v>117211589</v>
      </c>
      <c r="AL9" s="3">
        <f t="shared" ref="AL9" si="26">AL8+AK9</f>
        <v>123863073</v>
      </c>
      <c r="AM9" s="3">
        <f t="shared" ref="AM9" si="27">AM8+AL9</f>
        <v>130653992</v>
      </c>
      <c r="AN9" s="3">
        <f t="shared" ref="AN9" si="28">AN8+AM9</f>
        <v>137550218</v>
      </c>
      <c r="AO9" s="3">
        <f t="shared" ref="AO9" si="29">AO8+AN9</f>
        <v>144530421</v>
      </c>
      <c r="AP9" s="3">
        <f t="shared" ref="AP9" si="30">AP8+AO9</f>
        <v>151578722</v>
      </c>
      <c r="AQ9" s="3">
        <f t="shared" ref="AQ9" si="31">AQ8+AP9</f>
        <v>158685799</v>
      </c>
      <c r="AR9" s="3">
        <f t="shared" ref="AR9" si="32">AR8+AQ9</f>
        <v>165786793</v>
      </c>
      <c r="AS9" s="3">
        <f t="shared" ref="AS9" si="33">AS8+AR9</f>
        <v>172882573</v>
      </c>
      <c r="AT9" s="3">
        <f t="shared" ref="AT9:AU9" si="34">AT8+AS9</f>
        <v>179979696</v>
      </c>
      <c r="AU9" s="3">
        <f t="shared" si="34"/>
        <v>187077451</v>
      </c>
      <c r="AV9" s="3">
        <f t="shared" ref="AV9" si="35">AV8+AU9</f>
        <v>194173152</v>
      </c>
      <c r="AW9" s="3">
        <f t="shared" ref="AW9" si="36">AW8+AV9</f>
        <v>201268537</v>
      </c>
      <c r="AX9" s="3">
        <f t="shared" ref="AX9" si="37">AX8+AW9</f>
        <v>208364238</v>
      </c>
      <c r="AY9" s="3">
        <f t="shared" ref="AY9" si="38">AY8+AX9</f>
        <v>215460571</v>
      </c>
      <c r="AZ9" s="3">
        <f t="shared" ref="AZ9" si="39">AZ8+AY9</f>
        <v>222556430</v>
      </c>
      <c r="BA9" s="3">
        <f t="shared" ref="BA9" si="40">BA8+AZ9</f>
        <v>229651025</v>
      </c>
      <c r="BB9" s="3">
        <f t="shared" ref="BB9" si="41">BB8+BA9</f>
        <v>236743566</v>
      </c>
      <c r="BC9" s="3">
        <f t="shared" ref="BC9" si="42">BC8+BB9</f>
        <v>243835001</v>
      </c>
      <c r="BD9" s="3">
        <f t="shared" ref="BD9" si="43">BD8+BC9</f>
        <v>250925409</v>
      </c>
      <c r="BE9" s="3">
        <f t="shared" ref="BE9:BF9" si="44">BE8+BD9</f>
        <v>258015501</v>
      </c>
      <c r="BF9" s="3">
        <f t="shared" si="44"/>
        <v>265104329</v>
      </c>
      <c r="BG9" s="3">
        <f t="shared" ref="BG9" si="45">BG8+BF9</f>
        <v>272192525</v>
      </c>
      <c r="BH9" s="3">
        <f t="shared" ref="BH9" si="46">BH8+BG9</f>
        <v>279278509</v>
      </c>
      <c r="BI9" s="3">
        <f t="shared" ref="BI9" si="47">BI8+BH9</f>
        <v>286364572</v>
      </c>
      <c r="BJ9" s="3">
        <f t="shared" ref="BJ9" si="48">BJ8+BI9</f>
        <v>293451346</v>
      </c>
      <c r="BK9" s="3">
        <f t="shared" ref="BK9" si="49">BK8+BJ9</f>
        <v>300538199</v>
      </c>
      <c r="BL9" s="3">
        <f t="shared" ref="BL9" si="50">BL8+BK9</f>
        <v>307623077</v>
      </c>
      <c r="BM9" s="3">
        <f t="shared" ref="BM9" si="51">BM8+BL9</f>
        <v>314706849</v>
      </c>
      <c r="BN9" s="3">
        <f t="shared" ref="BN9" si="52">BN8+BM9</f>
        <v>321791174</v>
      </c>
      <c r="BO9" s="3">
        <f t="shared" ref="BO9" si="53">BO8+BN9</f>
        <v>328873840</v>
      </c>
      <c r="BP9" s="3">
        <f t="shared" ref="BP9:BQ9" si="54">BP8+BO9</f>
        <v>335957059</v>
      </c>
      <c r="BQ9" s="3">
        <f t="shared" si="54"/>
        <v>343040120</v>
      </c>
      <c r="BR9" s="3">
        <f t="shared" ref="BR9" si="55">BR8+BQ9</f>
        <v>350110146</v>
      </c>
      <c r="BS9" s="3">
        <f t="shared" ref="BS9" si="56">BS8+BR9</f>
        <v>357157657</v>
      </c>
      <c r="BT9" s="3">
        <f t="shared" ref="BT9" si="57">BT8+BS9</f>
        <v>364178545</v>
      </c>
      <c r="BU9" s="3">
        <f t="shared" ref="BU9" si="58">BU8+BT9</f>
        <v>371162066</v>
      </c>
      <c r="BV9" s="3">
        <f t="shared" ref="BV9" si="59">BV8+BU9</f>
        <v>378134211</v>
      </c>
      <c r="BW9" s="3">
        <f t="shared" ref="BW9" si="60">BW8+BV9</f>
        <v>385066777</v>
      </c>
      <c r="BX9" s="3">
        <f t="shared" ref="BX9" si="61">BX8+BW9</f>
        <v>391951706</v>
      </c>
      <c r="BY9" s="3">
        <f t="shared" ref="BY9" si="62">BY8+BX9</f>
        <v>398724376</v>
      </c>
      <c r="BZ9" s="3">
        <f t="shared" ref="BZ9" si="63">BZ8+BY9</f>
        <v>405305945</v>
      </c>
      <c r="CA9" s="3">
        <f t="shared" ref="CA9:CB9" si="64">CA8+BZ9</f>
        <v>411647354</v>
      </c>
      <c r="CB9" s="3">
        <f t="shared" si="64"/>
        <v>417574566</v>
      </c>
      <c r="CC9" s="3">
        <f t="shared" ref="CC9" si="65">CC8+CB9</f>
        <v>422760284</v>
      </c>
      <c r="CD9" s="3">
        <f t="shared" ref="CD9" si="66">CD8+CC9</f>
        <v>427157345</v>
      </c>
      <c r="CE9" s="3">
        <f t="shared" ref="CE9" si="67">CE8+CD9</f>
        <v>430615175</v>
      </c>
      <c r="CF9" s="3">
        <f t="shared" ref="CF9" si="68">CF8+CE9</f>
        <v>432730479</v>
      </c>
      <c r="CG9" s="3">
        <f t="shared" ref="CG9" si="69">CG8+CF9</f>
        <v>433649960</v>
      </c>
      <c r="CH9" s="3">
        <f t="shared" ref="CH9" si="70">CH8+CG9</f>
        <v>434458841</v>
      </c>
    </row>
    <row r="10" spans="1:86" ht="17" thickBot="1" x14ac:dyDescent="0.25">
      <c r="A10" s="91" t="s">
        <v>249</v>
      </c>
      <c r="B10" s="92">
        <f>B8-($B$5*B6)-B7-B3</f>
        <v>-4556598</v>
      </c>
      <c r="C10" s="92">
        <f>C8-($B$5*C6)-C7</f>
        <v>-199310.36</v>
      </c>
      <c r="D10" s="92">
        <f t="shared" ref="D10:BO10" si="71">D8-($B$5*D6)-D7</f>
        <v>-202850.6</v>
      </c>
      <c r="E10" s="92">
        <f t="shared" si="71"/>
        <v>-205953.61</v>
      </c>
      <c r="F10" s="92">
        <f t="shared" si="71"/>
        <v>-207414.12</v>
      </c>
      <c r="G10" s="92">
        <f t="shared" si="71"/>
        <v>-206256.772</v>
      </c>
      <c r="H10" s="92">
        <f t="shared" si="71"/>
        <v>-200529.25064000001</v>
      </c>
      <c r="I10" s="92">
        <f t="shared" si="71"/>
        <v>-184198.90385280002</v>
      </c>
      <c r="J10" s="92">
        <f t="shared" si="71"/>
        <v>-147555.03352985601</v>
      </c>
      <c r="K10" s="92">
        <f t="shared" si="71"/>
        <v>-70082.616200453136</v>
      </c>
      <c r="L10" s="92">
        <f t="shared" si="71"/>
        <v>89939.766275537811</v>
      </c>
      <c r="M10" s="92">
        <f t="shared" si="71"/>
        <v>414290.0860010485</v>
      </c>
      <c r="N10" s="92">
        <f t="shared" si="71"/>
        <v>1067560.5483210695</v>
      </c>
      <c r="O10" s="92">
        <f t="shared" si="71"/>
        <v>1438785.6710874906</v>
      </c>
      <c r="P10" s="92">
        <f t="shared" si="71"/>
        <v>1831347.6339092406</v>
      </c>
      <c r="Q10" s="92">
        <f t="shared" si="71"/>
        <v>2197716.7573874253</v>
      </c>
      <c r="R10" s="92">
        <f t="shared" si="71"/>
        <v>2537258.8423351739</v>
      </c>
      <c r="S10" s="92">
        <f t="shared" si="71"/>
        <v>2689975.3389818775</v>
      </c>
      <c r="T10" s="92">
        <f t="shared" si="71"/>
        <v>2849250.6861615148</v>
      </c>
      <c r="U10" s="92">
        <f t="shared" si="71"/>
        <v>2947900.3004847453</v>
      </c>
      <c r="V10" s="92">
        <f t="shared" si="71"/>
        <v>3045633.31549444</v>
      </c>
      <c r="W10" s="92">
        <f t="shared" si="71"/>
        <v>3123597.3308043284</v>
      </c>
      <c r="X10" s="92">
        <f t="shared" si="71"/>
        <v>3203398.7812204156</v>
      </c>
      <c r="Y10" s="92">
        <f t="shared" si="71"/>
        <v>3277851.5858448241</v>
      </c>
      <c r="Z10" s="92">
        <f t="shared" si="71"/>
        <v>3378619.3371617203</v>
      </c>
      <c r="AA10" s="92">
        <f t="shared" si="71"/>
        <v>3463976.3901049546</v>
      </c>
      <c r="AB10" s="92">
        <f t="shared" si="71"/>
        <v>3522598.6811070535</v>
      </c>
      <c r="AC10" s="92">
        <f t="shared" si="71"/>
        <v>3618045.5071291947</v>
      </c>
      <c r="AD10" s="92">
        <f t="shared" si="71"/>
        <v>3723245.9246717785</v>
      </c>
      <c r="AE10" s="92">
        <f t="shared" si="71"/>
        <v>3829174.5187652144</v>
      </c>
      <c r="AF10" s="92">
        <f t="shared" si="71"/>
        <v>3882553.9219405181</v>
      </c>
      <c r="AG10" s="92">
        <f t="shared" si="71"/>
        <v>3983609.0831793295</v>
      </c>
      <c r="AH10" s="92">
        <f t="shared" si="71"/>
        <v>4046362.0968429148</v>
      </c>
      <c r="AI10" s="92">
        <f t="shared" si="71"/>
        <v>4142992.4415797736</v>
      </c>
      <c r="AJ10" s="92">
        <f t="shared" si="71"/>
        <v>4241428.95921137</v>
      </c>
      <c r="AK10" s="92">
        <f t="shared" si="71"/>
        <v>4345864.0035955971</v>
      </c>
      <c r="AL10" s="92">
        <f t="shared" si="71"/>
        <v>4438766.2094675088</v>
      </c>
      <c r="AM10" s="92">
        <f t="shared" si="71"/>
        <v>4532201.2012568591</v>
      </c>
      <c r="AN10" s="92">
        <f t="shared" si="71"/>
        <v>4600649.1618819954</v>
      </c>
      <c r="AO10" s="92">
        <f t="shared" si="71"/>
        <v>4653417.0315196365</v>
      </c>
      <c r="AP10" s="92">
        <f t="shared" si="71"/>
        <v>4694466.9763500281</v>
      </c>
      <c r="AQ10" s="92">
        <f t="shared" si="71"/>
        <v>4728565.6772770286</v>
      </c>
      <c r="AR10" s="92">
        <f t="shared" si="71"/>
        <v>4715308.3286225703</v>
      </c>
      <c r="AS10" s="92">
        <f t="shared" si="71"/>
        <v>4702506.5067950217</v>
      </c>
      <c r="AT10" s="92">
        <f t="shared" si="71"/>
        <v>4694294.5189309213</v>
      </c>
      <c r="AU10" s="92">
        <f t="shared" si="71"/>
        <v>4685381.5215095403</v>
      </c>
      <c r="AV10" s="92">
        <f t="shared" si="71"/>
        <v>4674327.0889397301</v>
      </c>
      <c r="AW10" s="92">
        <f t="shared" si="71"/>
        <v>4664345.7921185251</v>
      </c>
      <c r="AX10" s="92">
        <f t="shared" si="71"/>
        <v>4654629.2269608956</v>
      </c>
      <c r="AY10" s="92">
        <f t="shared" si="71"/>
        <v>4644943.6129001137</v>
      </c>
      <c r="AZ10" s="92">
        <f t="shared" si="71"/>
        <v>4634250.5113581158</v>
      </c>
      <c r="BA10" s="92">
        <f t="shared" si="71"/>
        <v>4622775.7441852782</v>
      </c>
      <c r="BB10" s="92">
        <f t="shared" si="71"/>
        <v>4610515.1720689842</v>
      </c>
      <c r="BC10" s="92">
        <f t="shared" si="71"/>
        <v>4598728.9129103636</v>
      </c>
      <c r="BD10" s="92">
        <f t="shared" si="71"/>
        <v>4586780.4901685705</v>
      </c>
      <c r="BE10" s="92">
        <f t="shared" si="71"/>
        <v>4575125.2711719424</v>
      </c>
      <c r="BF10" s="92">
        <f t="shared" si="71"/>
        <v>4562551.9053953812</v>
      </c>
      <c r="BG10" s="92">
        <f t="shared" si="71"/>
        <v>4550205.2227032883</v>
      </c>
      <c r="BH10" s="92">
        <f t="shared" si="71"/>
        <v>4536471.4015573543</v>
      </c>
      <c r="BI10" s="92">
        <f t="shared" si="71"/>
        <v>4524161.7171885017</v>
      </c>
      <c r="BJ10" s="92">
        <f t="shared" si="71"/>
        <v>4512064.449732272</v>
      </c>
      <c r="BK10" s="92">
        <f t="shared" si="71"/>
        <v>4499255.1323269168</v>
      </c>
      <c r="BL10" s="92">
        <f t="shared" si="71"/>
        <v>4484694.2591734556</v>
      </c>
      <c r="BM10" s="92">
        <f t="shared" si="71"/>
        <v>4470503.0735569242</v>
      </c>
      <c r="BN10" s="92">
        <f t="shared" si="71"/>
        <v>4457251.0258280626</v>
      </c>
      <c r="BO10" s="92">
        <f t="shared" si="71"/>
        <v>4442116.7313446244</v>
      </c>
      <c r="BP10" s="92">
        <f t="shared" ref="BP10:CH10" si="72">BP8-($B$5*BP6)-BP7</f>
        <v>4428313.0483715162</v>
      </c>
      <c r="BQ10" s="92">
        <f t="shared" si="72"/>
        <v>4413708.015938947</v>
      </c>
      <c r="BR10" s="92">
        <f t="shared" si="72"/>
        <v>4389445.5716577256</v>
      </c>
      <c r="BS10" s="92">
        <f t="shared" si="72"/>
        <v>4357991.1294908812</v>
      </c>
      <c r="BT10" s="92">
        <f t="shared" si="72"/>
        <v>4323246.7374806982</v>
      </c>
      <c r="BU10" s="92">
        <f t="shared" si="72"/>
        <v>4280378.8854303118</v>
      </c>
      <c r="BV10" s="92">
        <f t="shared" si="72"/>
        <v>4256104.9725389183</v>
      </c>
      <c r="BW10" s="92">
        <f t="shared" si="72"/>
        <v>4210994.3049896965</v>
      </c>
      <c r="BX10" s="92">
        <f t="shared" si="72"/>
        <v>4159695.3334894902</v>
      </c>
      <c r="BY10" s="92">
        <f t="shared" si="72"/>
        <v>4061053.0107592796</v>
      </c>
      <c r="BZ10" s="92">
        <f t="shared" si="72"/>
        <v>3904716.0789744658</v>
      </c>
      <c r="CA10" s="92">
        <f t="shared" si="72"/>
        <v>3712343.937153955</v>
      </c>
      <c r="CB10" s="92">
        <f t="shared" si="72"/>
        <v>3393012.1184970341</v>
      </c>
      <c r="CC10" s="92">
        <f t="shared" si="72"/>
        <v>2835221.7576669748</v>
      </c>
      <c r="CD10" s="92">
        <f t="shared" si="72"/>
        <v>2242754.2680203142</v>
      </c>
      <c r="CE10" s="92">
        <f t="shared" si="72"/>
        <v>1540374.0687807202</v>
      </c>
      <c r="CF10" s="92">
        <f t="shared" si="72"/>
        <v>544227.13215633482</v>
      </c>
      <c r="CG10" s="92">
        <f t="shared" si="72"/>
        <v>-345588.04960053856</v>
      </c>
      <c r="CH10" s="92">
        <f t="shared" si="72"/>
        <v>-446335.67719254934</v>
      </c>
    </row>
    <row r="11" spans="1:86" ht="17" thickBot="1" x14ac:dyDescent="0.25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</row>
    <row r="12" spans="1:86" x14ac:dyDescent="0.2">
      <c r="A12" s="87" t="s">
        <v>175</v>
      </c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5"/>
    </row>
    <row r="13" spans="1:86" x14ac:dyDescent="0.2">
      <c r="A13" s="11" t="s">
        <v>265</v>
      </c>
      <c r="B13" s="3">
        <v>23765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12"/>
    </row>
    <row r="14" spans="1:86" x14ac:dyDescent="0.2">
      <c r="A14" s="11" t="s">
        <v>250</v>
      </c>
      <c r="B14" s="3">
        <v>34.950000000000003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12"/>
    </row>
    <row r="15" spans="1:86" x14ac:dyDescent="0.2">
      <c r="A15" s="11" t="s">
        <v>251</v>
      </c>
      <c r="B15" s="3">
        <v>6.24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12"/>
    </row>
    <row r="16" spans="1:86" x14ac:dyDescent="0.2">
      <c r="A16" s="11" t="s">
        <v>252</v>
      </c>
      <c r="B16" s="3">
        <v>0</v>
      </c>
      <c r="C16" s="3">
        <v>4</v>
      </c>
      <c r="D16" s="3">
        <v>12</v>
      </c>
      <c r="E16" s="3">
        <v>14</v>
      </c>
      <c r="F16" s="3">
        <v>16</v>
      </c>
      <c r="G16" s="3">
        <v>19</v>
      </c>
      <c r="H16" s="3">
        <v>22</v>
      </c>
      <c r="I16" s="3">
        <v>26</v>
      </c>
      <c r="J16" s="3">
        <v>31</v>
      </c>
      <c r="K16" s="3">
        <v>37</v>
      </c>
      <c r="L16" s="3">
        <v>44</v>
      </c>
      <c r="M16" s="3">
        <v>52</v>
      </c>
      <c r="N16" s="3">
        <v>62</v>
      </c>
      <c r="O16" s="3">
        <v>74</v>
      </c>
      <c r="P16" s="3">
        <v>88</v>
      </c>
      <c r="Q16" s="3">
        <v>89</v>
      </c>
      <c r="R16" s="3">
        <v>93</v>
      </c>
      <c r="S16" s="3">
        <v>97</v>
      </c>
      <c r="T16" s="3">
        <v>92</v>
      </c>
      <c r="U16" s="3">
        <v>94</v>
      </c>
      <c r="V16" s="3">
        <v>91</v>
      </c>
      <c r="W16" s="3">
        <v>86</v>
      </c>
      <c r="X16" s="3">
        <v>70</v>
      </c>
      <c r="Y16" s="3">
        <v>58</v>
      </c>
      <c r="Z16" s="3">
        <v>47</v>
      </c>
      <c r="AA16" s="3">
        <v>30</v>
      </c>
      <c r="AB16" s="3">
        <v>20</v>
      </c>
      <c r="AC16" s="3">
        <v>4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12">
        <v>0</v>
      </c>
    </row>
    <row r="17" spans="1:86" x14ac:dyDescent="0.2">
      <c r="A17" s="11" t="s">
        <v>253</v>
      </c>
      <c r="B17" s="3">
        <v>670</v>
      </c>
      <c r="C17" s="3">
        <f ca="1">RANDBETWEEN(600, 750)</f>
        <v>677</v>
      </c>
      <c r="D17" s="3">
        <f t="shared" ref="D17:BO17" ca="1" si="73">RANDBETWEEN(600, 750)</f>
        <v>608</v>
      </c>
      <c r="E17" s="3">
        <f t="shared" ca="1" si="73"/>
        <v>723</v>
      </c>
      <c r="F17" s="3">
        <f t="shared" ca="1" si="73"/>
        <v>657</v>
      </c>
      <c r="G17" s="3">
        <f t="shared" ca="1" si="73"/>
        <v>683</v>
      </c>
      <c r="H17" s="3">
        <f t="shared" ca="1" si="73"/>
        <v>641</v>
      </c>
      <c r="I17" s="3">
        <f t="shared" ca="1" si="73"/>
        <v>720</v>
      </c>
      <c r="J17" s="3">
        <f t="shared" ca="1" si="73"/>
        <v>642</v>
      </c>
      <c r="K17" s="3">
        <f t="shared" ca="1" si="73"/>
        <v>726</v>
      </c>
      <c r="L17" s="3">
        <f t="shared" ca="1" si="73"/>
        <v>656</v>
      </c>
      <c r="M17" s="3">
        <f t="shared" ca="1" si="73"/>
        <v>624</v>
      </c>
      <c r="N17" s="3">
        <f t="shared" ca="1" si="73"/>
        <v>729</v>
      </c>
      <c r="O17" s="3">
        <f t="shared" ca="1" si="73"/>
        <v>605</v>
      </c>
      <c r="P17" s="3">
        <f t="shared" ca="1" si="73"/>
        <v>687</v>
      </c>
      <c r="Q17" s="3">
        <f t="shared" ca="1" si="73"/>
        <v>676</v>
      </c>
      <c r="R17" s="3">
        <f t="shared" ca="1" si="73"/>
        <v>733</v>
      </c>
      <c r="S17" s="3">
        <f t="shared" ca="1" si="73"/>
        <v>741</v>
      </c>
      <c r="T17" s="3">
        <f t="shared" ca="1" si="73"/>
        <v>644</v>
      </c>
      <c r="U17" s="3">
        <f t="shared" ca="1" si="73"/>
        <v>726</v>
      </c>
      <c r="V17" s="3">
        <f t="shared" ca="1" si="73"/>
        <v>631</v>
      </c>
      <c r="W17" s="3">
        <f t="shared" ca="1" si="73"/>
        <v>728</v>
      </c>
      <c r="X17" s="3">
        <f t="shared" ca="1" si="73"/>
        <v>659</v>
      </c>
      <c r="Y17" s="3">
        <f t="shared" ca="1" si="73"/>
        <v>684</v>
      </c>
      <c r="Z17" s="3">
        <f t="shared" ca="1" si="73"/>
        <v>616</v>
      </c>
      <c r="AA17" s="3">
        <f t="shared" ca="1" si="73"/>
        <v>684</v>
      </c>
      <c r="AB17" s="3">
        <f t="shared" ca="1" si="73"/>
        <v>743</v>
      </c>
      <c r="AC17" s="3">
        <f t="shared" ca="1" si="73"/>
        <v>639</v>
      </c>
      <c r="AD17" s="3">
        <f t="shared" ca="1" si="73"/>
        <v>661</v>
      </c>
      <c r="AE17" s="3">
        <f t="shared" ca="1" si="73"/>
        <v>616</v>
      </c>
      <c r="AF17" s="3">
        <f t="shared" ca="1" si="73"/>
        <v>633</v>
      </c>
      <c r="AG17" s="3">
        <f t="shared" ca="1" si="73"/>
        <v>726</v>
      </c>
      <c r="AH17" s="3">
        <f t="shared" ca="1" si="73"/>
        <v>634</v>
      </c>
      <c r="AI17" s="3">
        <f t="shared" ca="1" si="73"/>
        <v>710</v>
      </c>
      <c r="AJ17" s="3">
        <f t="shared" ca="1" si="73"/>
        <v>695</v>
      </c>
      <c r="AK17" s="3">
        <f t="shared" ca="1" si="73"/>
        <v>681</v>
      </c>
      <c r="AL17" s="3">
        <f t="shared" ca="1" si="73"/>
        <v>663</v>
      </c>
      <c r="AM17" s="3">
        <f t="shared" ca="1" si="73"/>
        <v>689</v>
      </c>
      <c r="AN17" s="3">
        <f t="shared" ca="1" si="73"/>
        <v>664</v>
      </c>
      <c r="AO17" s="3">
        <f t="shared" ca="1" si="73"/>
        <v>625</v>
      </c>
      <c r="AP17" s="3">
        <f t="shared" ca="1" si="73"/>
        <v>694</v>
      </c>
      <c r="AQ17" s="3">
        <f t="shared" ca="1" si="73"/>
        <v>690</v>
      </c>
      <c r="AR17" s="3">
        <f t="shared" ca="1" si="73"/>
        <v>733</v>
      </c>
      <c r="AS17" s="3">
        <f t="shared" ca="1" si="73"/>
        <v>624</v>
      </c>
      <c r="AT17" s="3">
        <f t="shared" ca="1" si="73"/>
        <v>672</v>
      </c>
      <c r="AU17" s="3">
        <f t="shared" ca="1" si="73"/>
        <v>603</v>
      </c>
      <c r="AV17" s="3">
        <f t="shared" ca="1" si="73"/>
        <v>699</v>
      </c>
      <c r="AW17" s="3">
        <f t="shared" ca="1" si="73"/>
        <v>663</v>
      </c>
      <c r="AX17" s="3">
        <f t="shared" ca="1" si="73"/>
        <v>743</v>
      </c>
      <c r="AY17" s="3">
        <f t="shared" ca="1" si="73"/>
        <v>658</v>
      </c>
      <c r="AZ17" s="3">
        <f t="shared" ca="1" si="73"/>
        <v>626</v>
      </c>
      <c r="BA17" s="3">
        <f t="shared" ca="1" si="73"/>
        <v>662</v>
      </c>
      <c r="BB17" s="3">
        <f t="shared" ca="1" si="73"/>
        <v>692</v>
      </c>
      <c r="BC17" s="3">
        <f t="shared" ca="1" si="73"/>
        <v>662</v>
      </c>
      <c r="BD17" s="3">
        <f t="shared" ca="1" si="73"/>
        <v>609</v>
      </c>
      <c r="BE17" s="3">
        <f t="shared" ca="1" si="73"/>
        <v>601</v>
      </c>
      <c r="BF17" s="3">
        <f t="shared" ca="1" si="73"/>
        <v>652</v>
      </c>
      <c r="BG17" s="3">
        <f t="shared" ca="1" si="73"/>
        <v>747</v>
      </c>
      <c r="BH17" s="3">
        <f t="shared" ca="1" si="73"/>
        <v>698</v>
      </c>
      <c r="BI17" s="3">
        <f t="shared" ca="1" si="73"/>
        <v>625</v>
      </c>
      <c r="BJ17" s="3">
        <f t="shared" ca="1" si="73"/>
        <v>639</v>
      </c>
      <c r="BK17" s="3">
        <f t="shared" ca="1" si="73"/>
        <v>601</v>
      </c>
      <c r="BL17" s="3">
        <f t="shared" ca="1" si="73"/>
        <v>659</v>
      </c>
      <c r="BM17" s="3">
        <f t="shared" ca="1" si="73"/>
        <v>644</v>
      </c>
      <c r="BN17" s="3">
        <f t="shared" ca="1" si="73"/>
        <v>702</v>
      </c>
      <c r="BO17" s="3">
        <f t="shared" ca="1" si="73"/>
        <v>652</v>
      </c>
      <c r="BP17" s="3">
        <f t="shared" ref="BP17:CH17" ca="1" si="74">RANDBETWEEN(600, 750)</f>
        <v>717</v>
      </c>
      <c r="BQ17" s="3">
        <f t="shared" ca="1" si="74"/>
        <v>691</v>
      </c>
      <c r="BR17" s="3">
        <f t="shared" ca="1" si="74"/>
        <v>661</v>
      </c>
      <c r="BS17" s="3">
        <f t="shared" ca="1" si="74"/>
        <v>608</v>
      </c>
      <c r="BT17" s="3">
        <f t="shared" ca="1" si="74"/>
        <v>734</v>
      </c>
      <c r="BU17" s="3">
        <f t="shared" ca="1" si="74"/>
        <v>727</v>
      </c>
      <c r="BV17" s="3">
        <f t="shared" ca="1" si="74"/>
        <v>658</v>
      </c>
      <c r="BW17" s="3">
        <f t="shared" ca="1" si="74"/>
        <v>733</v>
      </c>
      <c r="BX17" s="3">
        <f t="shared" ca="1" si="74"/>
        <v>677</v>
      </c>
      <c r="BY17" s="3">
        <f t="shared" ca="1" si="74"/>
        <v>676</v>
      </c>
      <c r="BZ17" s="3">
        <f t="shared" ca="1" si="74"/>
        <v>670</v>
      </c>
      <c r="CA17" s="3">
        <f t="shared" ca="1" si="74"/>
        <v>647</v>
      </c>
      <c r="CB17" s="3">
        <f t="shared" ca="1" si="74"/>
        <v>668</v>
      </c>
      <c r="CC17" s="3">
        <f t="shared" ca="1" si="74"/>
        <v>646</v>
      </c>
      <c r="CD17" s="3">
        <f t="shared" ca="1" si="74"/>
        <v>642</v>
      </c>
      <c r="CE17" s="3">
        <f t="shared" ca="1" si="74"/>
        <v>644</v>
      </c>
      <c r="CF17" s="3">
        <f t="shared" ca="1" si="74"/>
        <v>609</v>
      </c>
      <c r="CG17" s="3">
        <f t="shared" ca="1" si="74"/>
        <v>640</v>
      </c>
      <c r="CH17" s="12">
        <f t="shared" ca="1" si="74"/>
        <v>673</v>
      </c>
    </row>
    <row r="18" spans="1:86" x14ac:dyDescent="0.2">
      <c r="A18" s="11" t="s">
        <v>254</v>
      </c>
      <c r="B18" s="3">
        <f>B16*$B$14</f>
        <v>0</v>
      </c>
      <c r="C18" s="3">
        <f t="shared" ref="C18:BN18" si="75">C16*$B$14</f>
        <v>139.80000000000001</v>
      </c>
      <c r="D18" s="3">
        <f t="shared" si="75"/>
        <v>419.40000000000003</v>
      </c>
      <c r="E18" s="3">
        <f t="shared" si="75"/>
        <v>489.30000000000007</v>
      </c>
      <c r="F18" s="3">
        <f t="shared" si="75"/>
        <v>559.20000000000005</v>
      </c>
      <c r="G18" s="3">
        <f t="shared" si="75"/>
        <v>664.05000000000007</v>
      </c>
      <c r="H18" s="3">
        <f t="shared" si="75"/>
        <v>768.90000000000009</v>
      </c>
      <c r="I18" s="3">
        <f t="shared" si="75"/>
        <v>908.7</v>
      </c>
      <c r="J18" s="3">
        <f t="shared" si="75"/>
        <v>1083.45</v>
      </c>
      <c r="K18" s="3">
        <f t="shared" si="75"/>
        <v>1293.1500000000001</v>
      </c>
      <c r="L18" s="3">
        <f t="shared" si="75"/>
        <v>1537.8000000000002</v>
      </c>
      <c r="M18" s="3">
        <f t="shared" si="75"/>
        <v>1817.4</v>
      </c>
      <c r="N18" s="3">
        <f t="shared" si="75"/>
        <v>2166.9</v>
      </c>
      <c r="O18" s="3">
        <f t="shared" si="75"/>
        <v>2586.3000000000002</v>
      </c>
      <c r="P18" s="3">
        <f t="shared" si="75"/>
        <v>3075.6000000000004</v>
      </c>
      <c r="Q18" s="3">
        <f t="shared" si="75"/>
        <v>3110.55</v>
      </c>
      <c r="R18" s="3">
        <f t="shared" si="75"/>
        <v>3250.3500000000004</v>
      </c>
      <c r="S18" s="3">
        <f t="shared" si="75"/>
        <v>3390.15</v>
      </c>
      <c r="T18" s="3">
        <f t="shared" si="75"/>
        <v>3215.4</v>
      </c>
      <c r="U18" s="3">
        <f t="shared" si="75"/>
        <v>3285.3</v>
      </c>
      <c r="V18" s="3">
        <f t="shared" si="75"/>
        <v>3180.4500000000003</v>
      </c>
      <c r="W18" s="3">
        <f t="shared" si="75"/>
        <v>3005.7000000000003</v>
      </c>
      <c r="X18" s="3">
        <f t="shared" si="75"/>
        <v>2446.5</v>
      </c>
      <c r="Y18" s="3">
        <f t="shared" si="75"/>
        <v>2027.1000000000001</v>
      </c>
      <c r="Z18" s="3">
        <f t="shared" si="75"/>
        <v>1642.65</v>
      </c>
      <c r="AA18" s="3">
        <f t="shared" si="75"/>
        <v>1048.5</v>
      </c>
      <c r="AB18" s="3">
        <f t="shared" si="75"/>
        <v>699</v>
      </c>
      <c r="AC18" s="3">
        <f t="shared" si="75"/>
        <v>139.80000000000001</v>
      </c>
      <c r="AD18" s="3">
        <f t="shared" si="75"/>
        <v>0</v>
      </c>
      <c r="AE18" s="3">
        <f t="shared" si="75"/>
        <v>0</v>
      </c>
      <c r="AF18" s="3">
        <f t="shared" si="75"/>
        <v>0</v>
      </c>
      <c r="AG18" s="3">
        <f t="shared" si="75"/>
        <v>0</v>
      </c>
      <c r="AH18" s="3">
        <f t="shared" si="75"/>
        <v>0</v>
      </c>
      <c r="AI18" s="3">
        <f t="shared" si="75"/>
        <v>0</v>
      </c>
      <c r="AJ18" s="3">
        <f t="shared" si="75"/>
        <v>0</v>
      </c>
      <c r="AK18" s="3">
        <f t="shared" si="75"/>
        <v>0</v>
      </c>
      <c r="AL18" s="3">
        <f t="shared" si="75"/>
        <v>0</v>
      </c>
      <c r="AM18" s="3">
        <f t="shared" si="75"/>
        <v>0</v>
      </c>
      <c r="AN18" s="3">
        <f t="shared" si="75"/>
        <v>0</v>
      </c>
      <c r="AO18" s="3">
        <f t="shared" si="75"/>
        <v>0</v>
      </c>
      <c r="AP18" s="3">
        <f t="shared" si="75"/>
        <v>0</v>
      </c>
      <c r="AQ18" s="3">
        <f t="shared" si="75"/>
        <v>0</v>
      </c>
      <c r="AR18" s="3">
        <f t="shared" si="75"/>
        <v>0</v>
      </c>
      <c r="AS18" s="3">
        <f t="shared" si="75"/>
        <v>0</v>
      </c>
      <c r="AT18" s="3">
        <f t="shared" si="75"/>
        <v>0</v>
      </c>
      <c r="AU18" s="3">
        <f t="shared" si="75"/>
        <v>0</v>
      </c>
      <c r="AV18" s="3">
        <f t="shared" si="75"/>
        <v>0</v>
      </c>
      <c r="AW18" s="3">
        <f t="shared" si="75"/>
        <v>0</v>
      </c>
      <c r="AX18" s="3">
        <f t="shared" si="75"/>
        <v>0</v>
      </c>
      <c r="AY18" s="3">
        <f t="shared" si="75"/>
        <v>0</v>
      </c>
      <c r="AZ18" s="3">
        <f t="shared" si="75"/>
        <v>0</v>
      </c>
      <c r="BA18" s="3">
        <f t="shared" si="75"/>
        <v>0</v>
      </c>
      <c r="BB18" s="3">
        <f t="shared" si="75"/>
        <v>0</v>
      </c>
      <c r="BC18" s="3">
        <f t="shared" si="75"/>
        <v>0</v>
      </c>
      <c r="BD18" s="3">
        <f t="shared" si="75"/>
        <v>0</v>
      </c>
      <c r="BE18" s="3">
        <f t="shared" si="75"/>
        <v>0</v>
      </c>
      <c r="BF18" s="3">
        <f t="shared" si="75"/>
        <v>0</v>
      </c>
      <c r="BG18" s="3">
        <f t="shared" si="75"/>
        <v>0</v>
      </c>
      <c r="BH18" s="3">
        <f t="shared" si="75"/>
        <v>0</v>
      </c>
      <c r="BI18" s="3">
        <f t="shared" si="75"/>
        <v>0</v>
      </c>
      <c r="BJ18" s="3">
        <f t="shared" si="75"/>
        <v>0</v>
      </c>
      <c r="BK18" s="3">
        <f t="shared" si="75"/>
        <v>0</v>
      </c>
      <c r="BL18" s="3">
        <f t="shared" si="75"/>
        <v>0</v>
      </c>
      <c r="BM18" s="3">
        <f t="shared" si="75"/>
        <v>0</v>
      </c>
      <c r="BN18" s="3">
        <f t="shared" si="75"/>
        <v>0</v>
      </c>
      <c r="BO18" s="3">
        <f t="shared" ref="BO18:CH18" si="76">BO16*$B$14</f>
        <v>0</v>
      </c>
      <c r="BP18" s="3">
        <f t="shared" si="76"/>
        <v>0</v>
      </c>
      <c r="BQ18" s="3">
        <f t="shared" si="76"/>
        <v>0</v>
      </c>
      <c r="BR18" s="3">
        <f t="shared" si="76"/>
        <v>0</v>
      </c>
      <c r="BS18" s="3">
        <f t="shared" si="76"/>
        <v>0</v>
      </c>
      <c r="BT18" s="3">
        <f t="shared" si="76"/>
        <v>0</v>
      </c>
      <c r="BU18" s="3">
        <f t="shared" si="76"/>
        <v>0</v>
      </c>
      <c r="BV18" s="3">
        <f t="shared" si="76"/>
        <v>0</v>
      </c>
      <c r="BW18" s="3">
        <f t="shared" si="76"/>
        <v>0</v>
      </c>
      <c r="BX18" s="3">
        <f t="shared" si="76"/>
        <v>0</v>
      </c>
      <c r="BY18" s="3">
        <f t="shared" si="76"/>
        <v>0</v>
      </c>
      <c r="BZ18" s="3">
        <f t="shared" si="76"/>
        <v>0</v>
      </c>
      <c r="CA18" s="3">
        <f t="shared" si="76"/>
        <v>0</v>
      </c>
      <c r="CB18" s="3">
        <f t="shared" si="76"/>
        <v>0</v>
      </c>
      <c r="CC18" s="3">
        <f t="shared" si="76"/>
        <v>0</v>
      </c>
      <c r="CD18" s="3">
        <f t="shared" si="76"/>
        <v>0</v>
      </c>
      <c r="CE18" s="3">
        <f t="shared" si="76"/>
        <v>0</v>
      </c>
      <c r="CF18" s="3">
        <f t="shared" si="76"/>
        <v>0</v>
      </c>
      <c r="CG18" s="3">
        <f t="shared" si="76"/>
        <v>0</v>
      </c>
      <c r="CH18" s="3">
        <f t="shared" si="76"/>
        <v>0</v>
      </c>
    </row>
    <row r="19" spans="1:86" x14ac:dyDescent="0.2">
      <c r="A19" s="11" t="s">
        <v>255</v>
      </c>
      <c r="B19" s="3">
        <f>B18</f>
        <v>0</v>
      </c>
      <c r="C19" s="3">
        <f>C18+B19</f>
        <v>139.80000000000001</v>
      </c>
      <c r="D19" s="3">
        <f t="shared" ref="D19:BO19" si="77">D18+C19</f>
        <v>559.20000000000005</v>
      </c>
      <c r="E19" s="3">
        <f t="shared" si="77"/>
        <v>1048.5</v>
      </c>
      <c r="F19" s="3">
        <f t="shared" si="77"/>
        <v>1607.7</v>
      </c>
      <c r="G19" s="3">
        <f t="shared" si="77"/>
        <v>2271.75</v>
      </c>
      <c r="H19" s="3">
        <f t="shared" si="77"/>
        <v>3040.65</v>
      </c>
      <c r="I19" s="3">
        <f t="shared" si="77"/>
        <v>3949.3500000000004</v>
      </c>
      <c r="J19" s="3">
        <f t="shared" si="77"/>
        <v>5032.8</v>
      </c>
      <c r="K19" s="3">
        <f t="shared" si="77"/>
        <v>6325.9500000000007</v>
      </c>
      <c r="L19" s="3">
        <f t="shared" si="77"/>
        <v>7863.7500000000009</v>
      </c>
      <c r="M19" s="3">
        <f t="shared" si="77"/>
        <v>9681.1500000000015</v>
      </c>
      <c r="N19" s="3">
        <f t="shared" si="77"/>
        <v>11848.050000000001</v>
      </c>
      <c r="O19" s="3">
        <f t="shared" si="77"/>
        <v>14434.350000000002</v>
      </c>
      <c r="P19" s="3">
        <f t="shared" si="77"/>
        <v>17509.950000000004</v>
      </c>
      <c r="Q19" s="3">
        <f t="shared" si="77"/>
        <v>20620.500000000004</v>
      </c>
      <c r="R19" s="3">
        <f t="shared" si="77"/>
        <v>23870.850000000006</v>
      </c>
      <c r="S19" s="3">
        <f t="shared" si="77"/>
        <v>27261.000000000007</v>
      </c>
      <c r="T19" s="3">
        <f t="shared" si="77"/>
        <v>30476.400000000009</v>
      </c>
      <c r="U19" s="3">
        <f t="shared" si="77"/>
        <v>33761.700000000012</v>
      </c>
      <c r="V19" s="3">
        <f t="shared" si="77"/>
        <v>36942.150000000009</v>
      </c>
      <c r="W19" s="3">
        <f t="shared" si="77"/>
        <v>39947.850000000006</v>
      </c>
      <c r="X19" s="3">
        <f t="shared" si="77"/>
        <v>42394.350000000006</v>
      </c>
      <c r="Y19" s="3">
        <f t="shared" si="77"/>
        <v>44421.450000000004</v>
      </c>
      <c r="Z19" s="3">
        <f t="shared" si="77"/>
        <v>46064.100000000006</v>
      </c>
      <c r="AA19" s="3">
        <f t="shared" si="77"/>
        <v>47112.600000000006</v>
      </c>
      <c r="AB19" s="3">
        <f t="shared" si="77"/>
        <v>47811.600000000006</v>
      </c>
      <c r="AC19" s="3">
        <f t="shared" si="77"/>
        <v>47951.400000000009</v>
      </c>
      <c r="AD19" s="3">
        <f t="shared" si="77"/>
        <v>47951.400000000009</v>
      </c>
      <c r="AE19" s="3">
        <f t="shared" si="77"/>
        <v>47951.400000000009</v>
      </c>
      <c r="AF19" s="3">
        <f t="shared" si="77"/>
        <v>47951.400000000009</v>
      </c>
      <c r="AG19" s="3">
        <f t="shared" si="77"/>
        <v>47951.400000000009</v>
      </c>
      <c r="AH19" s="3">
        <f t="shared" si="77"/>
        <v>47951.400000000009</v>
      </c>
      <c r="AI19" s="3">
        <f t="shared" si="77"/>
        <v>47951.400000000009</v>
      </c>
      <c r="AJ19" s="3">
        <f t="shared" si="77"/>
        <v>47951.400000000009</v>
      </c>
      <c r="AK19" s="3">
        <f t="shared" si="77"/>
        <v>47951.400000000009</v>
      </c>
      <c r="AL19" s="3">
        <f t="shared" si="77"/>
        <v>47951.400000000009</v>
      </c>
      <c r="AM19" s="3">
        <f t="shared" si="77"/>
        <v>47951.400000000009</v>
      </c>
      <c r="AN19" s="3">
        <f t="shared" si="77"/>
        <v>47951.400000000009</v>
      </c>
      <c r="AO19" s="3">
        <f t="shared" si="77"/>
        <v>47951.400000000009</v>
      </c>
      <c r="AP19" s="3">
        <f t="shared" si="77"/>
        <v>47951.400000000009</v>
      </c>
      <c r="AQ19" s="3">
        <f t="shared" si="77"/>
        <v>47951.400000000009</v>
      </c>
      <c r="AR19" s="3">
        <f t="shared" si="77"/>
        <v>47951.400000000009</v>
      </c>
      <c r="AS19" s="3">
        <f t="shared" si="77"/>
        <v>47951.400000000009</v>
      </c>
      <c r="AT19" s="3">
        <f t="shared" si="77"/>
        <v>47951.400000000009</v>
      </c>
      <c r="AU19" s="3">
        <f t="shared" si="77"/>
        <v>47951.400000000009</v>
      </c>
      <c r="AV19" s="3">
        <f t="shared" si="77"/>
        <v>47951.400000000009</v>
      </c>
      <c r="AW19" s="3">
        <f t="shared" si="77"/>
        <v>47951.400000000009</v>
      </c>
      <c r="AX19" s="3">
        <f t="shared" si="77"/>
        <v>47951.400000000009</v>
      </c>
      <c r="AY19" s="3">
        <f t="shared" si="77"/>
        <v>47951.400000000009</v>
      </c>
      <c r="AZ19" s="3">
        <f t="shared" si="77"/>
        <v>47951.400000000009</v>
      </c>
      <c r="BA19" s="3">
        <f t="shared" si="77"/>
        <v>47951.400000000009</v>
      </c>
      <c r="BB19" s="3">
        <f t="shared" si="77"/>
        <v>47951.400000000009</v>
      </c>
      <c r="BC19" s="3">
        <f t="shared" si="77"/>
        <v>47951.400000000009</v>
      </c>
      <c r="BD19" s="3">
        <f t="shared" si="77"/>
        <v>47951.400000000009</v>
      </c>
      <c r="BE19" s="3">
        <f t="shared" si="77"/>
        <v>47951.400000000009</v>
      </c>
      <c r="BF19" s="3">
        <f t="shared" si="77"/>
        <v>47951.400000000009</v>
      </c>
      <c r="BG19" s="3">
        <f t="shared" si="77"/>
        <v>47951.400000000009</v>
      </c>
      <c r="BH19" s="3">
        <f t="shared" si="77"/>
        <v>47951.400000000009</v>
      </c>
      <c r="BI19" s="3">
        <f t="shared" si="77"/>
        <v>47951.400000000009</v>
      </c>
      <c r="BJ19" s="3">
        <f t="shared" si="77"/>
        <v>47951.400000000009</v>
      </c>
      <c r="BK19" s="3">
        <f t="shared" si="77"/>
        <v>47951.400000000009</v>
      </c>
      <c r="BL19" s="3">
        <f t="shared" si="77"/>
        <v>47951.400000000009</v>
      </c>
      <c r="BM19" s="3">
        <f t="shared" si="77"/>
        <v>47951.400000000009</v>
      </c>
      <c r="BN19" s="3">
        <f t="shared" si="77"/>
        <v>47951.400000000009</v>
      </c>
      <c r="BO19" s="3">
        <f t="shared" si="77"/>
        <v>47951.400000000009</v>
      </c>
      <c r="BP19" s="3">
        <f t="shared" ref="BP19:CH19" si="78">BP18+BO19</f>
        <v>47951.400000000009</v>
      </c>
      <c r="BQ19" s="3">
        <f t="shared" si="78"/>
        <v>47951.400000000009</v>
      </c>
      <c r="BR19" s="3">
        <f t="shared" si="78"/>
        <v>47951.400000000009</v>
      </c>
      <c r="BS19" s="3">
        <f t="shared" si="78"/>
        <v>47951.400000000009</v>
      </c>
      <c r="BT19" s="3">
        <f t="shared" si="78"/>
        <v>47951.400000000009</v>
      </c>
      <c r="BU19" s="3">
        <f t="shared" si="78"/>
        <v>47951.400000000009</v>
      </c>
      <c r="BV19" s="3">
        <f t="shared" si="78"/>
        <v>47951.400000000009</v>
      </c>
      <c r="BW19" s="3">
        <f t="shared" si="78"/>
        <v>47951.400000000009</v>
      </c>
      <c r="BX19" s="3">
        <f t="shared" si="78"/>
        <v>47951.400000000009</v>
      </c>
      <c r="BY19" s="3">
        <f t="shared" si="78"/>
        <v>47951.400000000009</v>
      </c>
      <c r="BZ19" s="3">
        <f t="shared" si="78"/>
        <v>47951.400000000009</v>
      </c>
      <c r="CA19" s="3">
        <f t="shared" si="78"/>
        <v>47951.400000000009</v>
      </c>
      <c r="CB19" s="3">
        <f t="shared" si="78"/>
        <v>47951.400000000009</v>
      </c>
      <c r="CC19" s="3">
        <f t="shared" si="78"/>
        <v>47951.400000000009</v>
      </c>
      <c r="CD19" s="3">
        <f t="shared" si="78"/>
        <v>47951.400000000009</v>
      </c>
      <c r="CE19" s="3">
        <f t="shared" si="78"/>
        <v>47951.400000000009</v>
      </c>
      <c r="CF19" s="3">
        <f t="shared" si="78"/>
        <v>47951.400000000009</v>
      </c>
      <c r="CG19" s="3">
        <f t="shared" si="78"/>
        <v>47951.400000000009</v>
      </c>
      <c r="CH19" s="3">
        <f t="shared" si="78"/>
        <v>47951.400000000009</v>
      </c>
    </row>
    <row r="20" spans="1:86" ht="17" thickBot="1" x14ac:dyDescent="0.25">
      <c r="A20" s="91" t="s">
        <v>256</v>
      </c>
      <c r="B20" s="92">
        <f>B18-($B$15*B16)-B17-B13</f>
        <v>-24435</v>
      </c>
      <c r="C20" s="92">
        <f t="shared" ref="C20:BN20" ca="1" si="79">C18-($B$15*C16)-C17-C13</f>
        <v>-562.16</v>
      </c>
      <c r="D20" s="92">
        <f t="shared" ca="1" si="79"/>
        <v>-263.47999999999996</v>
      </c>
      <c r="E20" s="92">
        <f t="shared" ca="1" si="79"/>
        <v>-321.05999999999995</v>
      </c>
      <c r="F20" s="92">
        <f t="shared" ca="1" si="79"/>
        <v>-197.64</v>
      </c>
      <c r="G20" s="92">
        <f t="shared" ca="1" si="79"/>
        <v>-137.51</v>
      </c>
      <c r="H20" s="92">
        <f t="shared" ca="1" si="79"/>
        <v>-9.3799999999998818</v>
      </c>
      <c r="I20" s="92">
        <f t="shared" ca="1" si="79"/>
        <v>26.460000000000036</v>
      </c>
      <c r="J20" s="92">
        <f t="shared" ca="1" si="79"/>
        <v>248.01</v>
      </c>
      <c r="K20" s="92">
        <f t="shared" ca="1" si="79"/>
        <v>336.27</v>
      </c>
      <c r="L20" s="92">
        <f t="shared" ca="1" si="79"/>
        <v>607.24000000000024</v>
      </c>
      <c r="M20" s="92">
        <f t="shared" ca="1" si="79"/>
        <v>868.92000000000007</v>
      </c>
      <c r="N20" s="92">
        <f t="shared" ca="1" si="79"/>
        <v>1051.02</v>
      </c>
      <c r="O20" s="92">
        <f t="shared" ca="1" si="79"/>
        <v>1519.54</v>
      </c>
      <c r="P20" s="92">
        <f t="shared" ca="1" si="79"/>
        <v>1839.4800000000005</v>
      </c>
      <c r="Q20" s="92">
        <f t="shared" ca="1" si="79"/>
        <v>1879.19</v>
      </c>
      <c r="R20" s="92">
        <f t="shared" ca="1" si="79"/>
        <v>1937.0300000000002</v>
      </c>
      <c r="S20" s="92">
        <f t="shared" ca="1" si="79"/>
        <v>2043.87</v>
      </c>
      <c r="T20" s="92">
        <f t="shared" ca="1" si="79"/>
        <v>1997.3200000000002</v>
      </c>
      <c r="U20" s="92">
        <f t="shared" ca="1" si="79"/>
        <v>1972.7400000000002</v>
      </c>
      <c r="V20" s="92">
        <f t="shared" ca="1" si="79"/>
        <v>1981.6100000000001</v>
      </c>
      <c r="W20" s="92">
        <f t="shared" ca="1" si="79"/>
        <v>1741.0600000000004</v>
      </c>
      <c r="X20" s="92">
        <f t="shared" ca="1" si="79"/>
        <v>1350.7</v>
      </c>
      <c r="Y20" s="92">
        <f t="shared" ca="1" si="79"/>
        <v>981.18000000000006</v>
      </c>
      <c r="Z20" s="92">
        <f t="shared" ca="1" si="79"/>
        <v>733.37000000000012</v>
      </c>
      <c r="AA20" s="92">
        <f t="shared" ca="1" si="79"/>
        <v>177.29999999999995</v>
      </c>
      <c r="AB20" s="92">
        <f t="shared" ca="1" si="79"/>
        <v>-168.79999999999995</v>
      </c>
      <c r="AC20" s="92">
        <f t="shared" ca="1" si="79"/>
        <v>-524.16</v>
      </c>
      <c r="AD20" s="92">
        <f t="shared" ca="1" si="79"/>
        <v>-661</v>
      </c>
      <c r="AE20" s="92">
        <f t="shared" ca="1" si="79"/>
        <v>-616</v>
      </c>
      <c r="AF20" s="92">
        <f t="shared" ca="1" si="79"/>
        <v>-633</v>
      </c>
      <c r="AG20" s="92">
        <f t="shared" ca="1" si="79"/>
        <v>-726</v>
      </c>
      <c r="AH20" s="92">
        <f t="shared" ca="1" si="79"/>
        <v>-634</v>
      </c>
      <c r="AI20" s="92">
        <f t="shared" ca="1" si="79"/>
        <v>-710</v>
      </c>
      <c r="AJ20" s="92">
        <f t="shared" ca="1" si="79"/>
        <v>-695</v>
      </c>
      <c r="AK20" s="92">
        <f t="shared" ca="1" si="79"/>
        <v>-681</v>
      </c>
      <c r="AL20" s="92">
        <f t="shared" ca="1" si="79"/>
        <v>-663</v>
      </c>
      <c r="AM20" s="92">
        <f t="shared" ca="1" si="79"/>
        <v>-689</v>
      </c>
      <c r="AN20" s="92">
        <f t="shared" ca="1" si="79"/>
        <v>-664</v>
      </c>
      <c r="AO20" s="92">
        <f t="shared" ca="1" si="79"/>
        <v>-625</v>
      </c>
      <c r="AP20" s="92">
        <f t="shared" ca="1" si="79"/>
        <v>-694</v>
      </c>
      <c r="AQ20" s="92">
        <f t="shared" ca="1" si="79"/>
        <v>-690</v>
      </c>
      <c r="AR20" s="92">
        <f t="shared" ca="1" si="79"/>
        <v>-733</v>
      </c>
      <c r="AS20" s="92">
        <f t="shared" ca="1" si="79"/>
        <v>-624</v>
      </c>
      <c r="AT20" s="92">
        <f t="shared" ca="1" si="79"/>
        <v>-672</v>
      </c>
      <c r="AU20" s="92">
        <f t="shared" ca="1" si="79"/>
        <v>-603</v>
      </c>
      <c r="AV20" s="92">
        <f t="shared" ca="1" si="79"/>
        <v>-699</v>
      </c>
      <c r="AW20" s="92">
        <f t="shared" ca="1" si="79"/>
        <v>-663</v>
      </c>
      <c r="AX20" s="92">
        <f t="shared" ca="1" si="79"/>
        <v>-743</v>
      </c>
      <c r="AY20" s="92">
        <f t="shared" ca="1" si="79"/>
        <v>-658</v>
      </c>
      <c r="AZ20" s="92">
        <f t="shared" ca="1" si="79"/>
        <v>-626</v>
      </c>
      <c r="BA20" s="92">
        <f t="shared" ca="1" si="79"/>
        <v>-662</v>
      </c>
      <c r="BB20" s="92">
        <f t="shared" ca="1" si="79"/>
        <v>-692</v>
      </c>
      <c r="BC20" s="92">
        <f t="shared" ca="1" si="79"/>
        <v>-662</v>
      </c>
      <c r="BD20" s="92">
        <f t="shared" ca="1" si="79"/>
        <v>-609</v>
      </c>
      <c r="BE20" s="92">
        <f t="shared" ca="1" si="79"/>
        <v>-601</v>
      </c>
      <c r="BF20" s="92">
        <f t="shared" ca="1" si="79"/>
        <v>-652</v>
      </c>
      <c r="BG20" s="92">
        <f t="shared" ca="1" si="79"/>
        <v>-747</v>
      </c>
      <c r="BH20" s="92">
        <f t="shared" ca="1" si="79"/>
        <v>-698</v>
      </c>
      <c r="BI20" s="92">
        <f t="shared" ca="1" si="79"/>
        <v>-625</v>
      </c>
      <c r="BJ20" s="92">
        <f t="shared" ca="1" si="79"/>
        <v>-639</v>
      </c>
      <c r="BK20" s="92">
        <f t="shared" ca="1" si="79"/>
        <v>-601</v>
      </c>
      <c r="BL20" s="92">
        <f t="shared" ca="1" si="79"/>
        <v>-659</v>
      </c>
      <c r="BM20" s="92">
        <f t="shared" ca="1" si="79"/>
        <v>-644</v>
      </c>
      <c r="BN20" s="92">
        <f t="shared" ca="1" si="79"/>
        <v>-702</v>
      </c>
      <c r="BO20" s="92">
        <f t="shared" ref="BO20:CH20" ca="1" si="80">BO18-($B$15*BO16)-BO17-BO13</f>
        <v>-652</v>
      </c>
      <c r="BP20" s="92">
        <f t="shared" ca="1" si="80"/>
        <v>-717</v>
      </c>
      <c r="BQ20" s="92">
        <f t="shared" ca="1" si="80"/>
        <v>-691</v>
      </c>
      <c r="BR20" s="92">
        <f t="shared" ca="1" si="80"/>
        <v>-661</v>
      </c>
      <c r="BS20" s="92">
        <f t="shared" ca="1" si="80"/>
        <v>-608</v>
      </c>
      <c r="BT20" s="92">
        <f t="shared" ca="1" si="80"/>
        <v>-734</v>
      </c>
      <c r="BU20" s="92">
        <f t="shared" ca="1" si="80"/>
        <v>-727</v>
      </c>
      <c r="BV20" s="92">
        <f t="shared" ca="1" si="80"/>
        <v>-658</v>
      </c>
      <c r="BW20" s="92">
        <f t="shared" ca="1" si="80"/>
        <v>-733</v>
      </c>
      <c r="BX20" s="92">
        <f t="shared" ca="1" si="80"/>
        <v>-677</v>
      </c>
      <c r="BY20" s="92">
        <f t="shared" ca="1" si="80"/>
        <v>-676</v>
      </c>
      <c r="BZ20" s="92">
        <f t="shared" ca="1" si="80"/>
        <v>-670</v>
      </c>
      <c r="CA20" s="92">
        <f t="shared" ca="1" si="80"/>
        <v>-647</v>
      </c>
      <c r="CB20" s="92">
        <f t="shared" ca="1" si="80"/>
        <v>-668</v>
      </c>
      <c r="CC20" s="92">
        <f t="shared" ca="1" si="80"/>
        <v>-646</v>
      </c>
      <c r="CD20" s="92">
        <f t="shared" ca="1" si="80"/>
        <v>-642</v>
      </c>
      <c r="CE20" s="92">
        <f t="shared" ca="1" si="80"/>
        <v>-644</v>
      </c>
      <c r="CF20" s="92">
        <f t="shared" ca="1" si="80"/>
        <v>-609</v>
      </c>
      <c r="CG20" s="92">
        <f t="shared" ca="1" si="80"/>
        <v>-640</v>
      </c>
      <c r="CH20" s="92">
        <f t="shared" ca="1" si="80"/>
        <v>-673</v>
      </c>
    </row>
    <row r="21" spans="1:86" ht="17" thickBot="1" x14ac:dyDescent="0.25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/>
      <c r="CG21" s="93"/>
      <c r="CH21" s="93"/>
    </row>
    <row r="22" spans="1:86" x14ac:dyDescent="0.2">
      <c r="A22" s="87" t="s">
        <v>176</v>
      </c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5"/>
    </row>
    <row r="23" spans="1:86" x14ac:dyDescent="0.2">
      <c r="A23" s="11" t="s">
        <v>266</v>
      </c>
      <c r="B23" s="3">
        <v>4356598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12"/>
    </row>
    <row r="24" spans="1:86" x14ac:dyDescent="0.2">
      <c r="A24" s="11" t="s">
        <v>257</v>
      </c>
      <c r="B24" s="3">
        <v>19.95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12"/>
    </row>
    <row r="25" spans="1:86" x14ac:dyDescent="0.2">
      <c r="A25" s="11" t="s">
        <v>263</v>
      </c>
      <c r="B25" s="3">
        <v>4.6399999999999997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12"/>
    </row>
    <row r="26" spans="1:86" x14ac:dyDescent="0.2">
      <c r="A26" s="11" t="s">
        <v>262</v>
      </c>
      <c r="B26" s="3">
        <v>0</v>
      </c>
      <c r="C26" s="3">
        <v>10</v>
      </c>
      <c r="D26" s="3">
        <v>11</v>
      </c>
      <c r="E26" s="3">
        <v>12</v>
      </c>
      <c r="F26" s="3">
        <v>13</v>
      </c>
      <c r="G26" s="3">
        <v>14</v>
      </c>
      <c r="H26" s="3">
        <v>15</v>
      </c>
      <c r="I26" s="3">
        <v>16</v>
      </c>
      <c r="J26" s="3">
        <v>17</v>
      </c>
      <c r="K26" s="3">
        <v>18</v>
      </c>
      <c r="L26" s="3">
        <v>19</v>
      </c>
      <c r="M26" s="3">
        <v>20</v>
      </c>
      <c r="N26" s="3">
        <v>22</v>
      </c>
      <c r="O26" s="3">
        <v>24</v>
      </c>
      <c r="P26" s="3">
        <v>26</v>
      </c>
      <c r="Q26" s="3">
        <v>28</v>
      </c>
      <c r="R26" s="3">
        <v>30</v>
      </c>
      <c r="S26" s="3">
        <v>33</v>
      </c>
      <c r="T26" s="3">
        <v>36</v>
      </c>
      <c r="U26" s="3">
        <v>39</v>
      </c>
      <c r="V26" s="3">
        <v>42</v>
      </c>
      <c r="W26" s="3">
        <v>46</v>
      </c>
      <c r="X26" s="3">
        <v>50</v>
      </c>
      <c r="Y26" s="3">
        <v>55</v>
      </c>
      <c r="Z26" s="3">
        <v>60</v>
      </c>
      <c r="AA26" s="3">
        <v>66</v>
      </c>
      <c r="AB26" s="3">
        <v>72</v>
      </c>
      <c r="AC26" s="3">
        <v>79</v>
      </c>
      <c r="AD26" s="3">
        <v>86</v>
      </c>
      <c r="AE26" s="3">
        <v>94</v>
      </c>
      <c r="AF26" s="3">
        <v>103</v>
      </c>
      <c r="AG26" s="3">
        <v>113</v>
      </c>
      <c r="AH26" s="3">
        <v>124</v>
      </c>
      <c r="AI26" s="3">
        <v>136</v>
      </c>
      <c r="AJ26" s="3">
        <v>149</v>
      </c>
      <c r="AK26" s="3">
        <v>163</v>
      </c>
      <c r="AL26" s="3">
        <v>179</v>
      </c>
      <c r="AM26" s="3">
        <v>196</v>
      </c>
      <c r="AN26" s="3">
        <v>215</v>
      </c>
      <c r="AO26" s="3">
        <v>236</v>
      </c>
      <c r="AP26" s="3">
        <v>259</v>
      </c>
      <c r="AQ26" s="3">
        <v>284</v>
      </c>
      <c r="AR26" s="3">
        <v>312</v>
      </c>
      <c r="AS26" s="3">
        <v>343</v>
      </c>
      <c r="AT26" s="3">
        <v>377</v>
      </c>
      <c r="AU26" s="3">
        <v>414</v>
      </c>
      <c r="AV26" s="3">
        <v>455</v>
      </c>
      <c r="AW26" s="3">
        <v>500</v>
      </c>
      <c r="AX26" s="3">
        <v>550</v>
      </c>
      <c r="AY26" s="3">
        <v>605</v>
      </c>
      <c r="AZ26" s="3">
        <v>665</v>
      </c>
      <c r="BA26" s="3">
        <v>675</v>
      </c>
      <c r="BB26" s="3">
        <v>687</v>
      </c>
      <c r="BC26" s="3">
        <v>698</v>
      </c>
      <c r="BD26" s="3">
        <v>714</v>
      </c>
      <c r="BE26" s="3">
        <v>730</v>
      </c>
      <c r="BF26" s="3">
        <v>749</v>
      </c>
      <c r="BG26" s="3">
        <v>735</v>
      </c>
      <c r="BH26" s="3">
        <v>716</v>
      </c>
      <c r="BI26" s="3">
        <v>702</v>
      </c>
      <c r="BJ26" s="3">
        <v>682</v>
      </c>
      <c r="BK26" s="3">
        <v>662</v>
      </c>
      <c r="BL26" s="3">
        <v>643</v>
      </c>
      <c r="BM26" s="3">
        <v>632</v>
      </c>
      <c r="BN26" s="3">
        <v>617</v>
      </c>
      <c r="BO26" s="3">
        <v>600</v>
      </c>
      <c r="BP26" s="3">
        <v>589</v>
      </c>
      <c r="BQ26" s="3">
        <v>569</v>
      </c>
      <c r="BR26" s="3">
        <v>557</v>
      </c>
      <c r="BS26" s="3">
        <v>538</v>
      </c>
      <c r="BT26" s="3">
        <v>521</v>
      </c>
      <c r="BU26" s="3">
        <v>511</v>
      </c>
      <c r="BV26" s="3">
        <v>494</v>
      </c>
      <c r="BW26" s="3">
        <v>482</v>
      </c>
      <c r="BX26" s="3">
        <v>468</v>
      </c>
      <c r="BY26" s="3">
        <v>454</v>
      </c>
      <c r="BZ26" s="3">
        <v>438</v>
      </c>
      <c r="CA26" s="3">
        <v>427</v>
      </c>
      <c r="CB26" s="3">
        <v>410</v>
      </c>
      <c r="CC26" s="3">
        <v>396</v>
      </c>
      <c r="CD26" s="3">
        <v>379</v>
      </c>
      <c r="CE26" s="3">
        <v>361</v>
      </c>
      <c r="CF26" s="3">
        <v>351</v>
      </c>
      <c r="CG26" s="3">
        <v>338</v>
      </c>
      <c r="CH26" s="12">
        <v>322</v>
      </c>
    </row>
    <row r="27" spans="1:86" x14ac:dyDescent="0.2">
      <c r="A27" s="11" t="s">
        <v>261</v>
      </c>
      <c r="B27" s="3">
        <v>450</v>
      </c>
      <c r="C27" s="3">
        <f ca="1">RANDBETWEEN(350, 490)</f>
        <v>382</v>
      </c>
      <c r="D27" s="3">
        <f t="shared" ref="D27:BO27" ca="1" si="81">RANDBETWEEN(350, 490)</f>
        <v>436</v>
      </c>
      <c r="E27" s="3">
        <f t="shared" ca="1" si="81"/>
        <v>373</v>
      </c>
      <c r="F27" s="3">
        <f t="shared" ca="1" si="81"/>
        <v>476</v>
      </c>
      <c r="G27" s="3">
        <f t="shared" ca="1" si="81"/>
        <v>490</v>
      </c>
      <c r="H27" s="3">
        <f t="shared" ca="1" si="81"/>
        <v>472</v>
      </c>
      <c r="I27" s="3">
        <f t="shared" ca="1" si="81"/>
        <v>392</v>
      </c>
      <c r="J27" s="3">
        <f t="shared" ca="1" si="81"/>
        <v>480</v>
      </c>
      <c r="K27" s="3">
        <f t="shared" ca="1" si="81"/>
        <v>368</v>
      </c>
      <c r="L27" s="3">
        <f t="shared" ca="1" si="81"/>
        <v>457</v>
      </c>
      <c r="M27" s="3">
        <f t="shared" ca="1" si="81"/>
        <v>353</v>
      </c>
      <c r="N27" s="3">
        <f t="shared" ca="1" si="81"/>
        <v>451</v>
      </c>
      <c r="O27" s="3">
        <f t="shared" ca="1" si="81"/>
        <v>449</v>
      </c>
      <c r="P27" s="3">
        <f t="shared" ca="1" si="81"/>
        <v>355</v>
      </c>
      <c r="Q27" s="3">
        <f t="shared" ca="1" si="81"/>
        <v>476</v>
      </c>
      <c r="R27" s="3">
        <f t="shared" ca="1" si="81"/>
        <v>389</v>
      </c>
      <c r="S27" s="3">
        <f t="shared" ca="1" si="81"/>
        <v>489</v>
      </c>
      <c r="T27" s="3">
        <f t="shared" ca="1" si="81"/>
        <v>450</v>
      </c>
      <c r="U27" s="3">
        <f t="shared" ca="1" si="81"/>
        <v>418</v>
      </c>
      <c r="V27" s="3">
        <f t="shared" ca="1" si="81"/>
        <v>461</v>
      </c>
      <c r="W27" s="3">
        <f t="shared" ca="1" si="81"/>
        <v>441</v>
      </c>
      <c r="X27" s="3">
        <f t="shared" ca="1" si="81"/>
        <v>470</v>
      </c>
      <c r="Y27" s="3">
        <f t="shared" ca="1" si="81"/>
        <v>364</v>
      </c>
      <c r="Z27" s="3">
        <f t="shared" ca="1" si="81"/>
        <v>405</v>
      </c>
      <c r="AA27" s="3">
        <f t="shared" ca="1" si="81"/>
        <v>473</v>
      </c>
      <c r="AB27" s="3">
        <f t="shared" ca="1" si="81"/>
        <v>465</v>
      </c>
      <c r="AC27" s="3">
        <f t="shared" ca="1" si="81"/>
        <v>376</v>
      </c>
      <c r="AD27" s="3">
        <f t="shared" ca="1" si="81"/>
        <v>443</v>
      </c>
      <c r="AE27" s="3">
        <f t="shared" ca="1" si="81"/>
        <v>376</v>
      </c>
      <c r="AF27" s="3">
        <f t="shared" ca="1" si="81"/>
        <v>448</v>
      </c>
      <c r="AG27" s="3">
        <f t="shared" ca="1" si="81"/>
        <v>467</v>
      </c>
      <c r="AH27" s="3">
        <f t="shared" ca="1" si="81"/>
        <v>463</v>
      </c>
      <c r="AI27" s="3">
        <f t="shared" ca="1" si="81"/>
        <v>425</v>
      </c>
      <c r="AJ27" s="3">
        <f t="shared" ca="1" si="81"/>
        <v>449</v>
      </c>
      <c r="AK27" s="3">
        <f t="shared" ca="1" si="81"/>
        <v>423</v>
      </c>
      <c r="AL27" s="3">
        <f t="shared" ca="1" si="81"/>
        <v>374</v>
      </c>
      <c r="AM27" s="3">
        <f t="shared" ca="1" si="81"/>
        <v>437</v>
      </c>
      <c r="AN27" s="3">
        <f t="shared" ca="1" si="81"/>
        <v>425</v>
      </c>
      <c r="AO27" s="3">
        <f t="shared" ca="1" si="81"/>
        <v>459</v>
      </c>
      <c r="AP27" s="3">
        <f t="shared" ca="1" si="81"/>
        <v>395</v>
      </c>
      <c r="AQ27" s="3">
        <f t="shared" ca="1" si="81"/>
        <v>423</v>
      </c>
      <c r="AR27" s="3">
        <f t="shared" ca="1" si="81"/>
        <v>382</v>
      </c>
      <c r="AS27" s="3">
        <f t="shared" ca="1" si="81"/>
        <v>457</v>
      </c>
      <c r="AT27" s="3">
        <f t="shared" ca="1" si="81"/>
        <v>367</v>
      </c>
      <c r="AU27" s="3">
        <f t="shared" ca="1" si="81"/>
        <v>476</v>
      </c>
      <c r="AV27" s="3">
        <f t="shared" ca="1" si="81"/>
        <v>405</v>
      </c>
      <c r="AW27" s="3">
        <f t="shared" ca="1" si="81"/>
        <v>350</v>
      </c>
      <c r="AX27" s="3">
        <f t="shared" ca="1" si="81"/>
        <v>353</v>
      </c>
      <c r="AY27" s="3">
        <f t="shared" ca="1" si="81"/>
        <v>364</v>
      </c>
      <c r="AZ27" s="3">
        <f t="shared" ca="1" si="81"/>
        <v>468</v>
      </c>
      <c r="BA27" s="3">
        <f t="shared" ca="1" si="81"/>
        <v>440</v>
      </c>
      <c r="BB27" s="3">
        <f t="shared" ca="1" si="81"/>
        <v>429</v>
      </c>
      <c r="BC27" s="3">
        <f t="shared" ca="1" si="81"/>
        <v>386</v>
      </c>
      <c r="BD27" s="3">
        <f t="shared" ca="1" si="81"/>
        <v>438</v>
      </c>
      <c r="BE27" s="3">
        <f t="shared" ca="1" si="81"/>
        <v>441</v>
      </c>
      <c r="BF27" s="3">
        <f t="shared" ca="1" si="81"/>
        <v>401</v>
      </c>
      <c r="BG27" s="3">
        <f t="shared" ca="1" si="81"/>
        <v>406</v>
      </c>
      <c r="BH27" s="3">
        <f t="shared" ca="1" si="81"/>
        <v>402</v>
      </c>
      <c r="BI27" s="3">
        <f t="shared" ca="1" si="81"/>
        <v>404</v>
      </c>
      <c r="BJ27" s="3">
        <f t="shared" ca="1" si="81"/>
        <v>401</v>
      </c>
      <c r="BK27" s="3">
        <f t="shared" ca="1" si="81"/>
        <v>419</v>
      </c>
      <c r="BL27" s="3">
        <f t="shared" ca="1" si="81"/>
        <v>374</v>
      </c>
      <c r="BM27" s="3">
        <f t="shared" ca="1" si="81"/>
        <v>403</v>
      </c>
      <c r="BN27" s="3">
        <f t="shared" ca="1" si="81"/>
        <v>433</v>
      </c>
      <c r="BO27" s="3">
        <f t="shared" ca="1" si="81"/>
        <v>354</v>
      </c>
      <c r="BP27" s="3">
        <f t="shared" ref="BP27:CH27" ca="1" si="82">RANDBETWEEN(350, 490)</f>
        <v>413</v>
      </c>
      <c r="BQ27" s="3">
        <f t="shared" ca="1" si="82"/>
        <v>443</v>
      </c>
      <c r="BR27" s="3">
        <f t="shared" ca="1" si="82"/>
        <v>389</v>
      </c>
      <c r="BS27" s="3">
        <f t="shared" ca="1" si="82"/>
        <v>404</v>
      </c>
      <c r="BT27" s="3">
        <f t="shared" ca="1" si="82"/>
        <v>480</v>
      </c>
      <c r="BU27" s="3">
        <f t="shared" ca="1" si="82"/>
        <v>432</v>
      </c>
      <c r="BV27" s="3">
        <f t="shared" ca="1" si="82"/>
        <v>394</v>
      </c>
      <c r="BW27" s="3">
        <f t="shared" ca="1" si="82"/>
        <v>470</v>
      </c>
      <c r="BX27" s="3">
        <f t="shared" ca="1" si="82"/>
        <v>434</v>
      </c>
      <c r="BY27" s="3">
        <f t="shared" ca="1" si="82"/>
        <v>455</v>
      </c>
      <c r="BZ27" s="3">
        <f t="shared" ca="1" si="82"/>
        <v>479</v>
      </c>
      <c r="CA27" s="3">
        <f t="shared" ca="1" si="82"/>
        <v>460</v>
      </c>
      <c r="CB27" s="3">
        <f t="shared" ca="1" si="82"/>
        <v>462</v>
      </c>
      <c r="CC27" s="3">
        <f t="shared" ca="1" si="82"/>
        <v>372</v>
      </c>
      <c r="CD27" s="3">
        <f t="shared" ca="1" si="82"/>
        <v>462</v>
      </c>
      <c r="CE27" s="3">
        <f t="shared" ca="1" si="82"/>
        <v>429</v>
      </c>
      <c r="CF27" s="3">
        <f t="shared" ca="1" si="82"/>
        <v>357</v>
      </c>
      <c r="CG27" s="3">
        <f t="shared" ca="1" si="82"/>
        <v>433</v>
      </c>
      <c r="CH27" s="12">
        <f t="shared" ca="1" si="82"/>
        <v>413</v>
      </c>
    </row>
    <row r="28" spans="1:86" x14ac:dyDescent="0.2">
      <c r="A28" s="11" t="s">
        <v>260</v>
      </c>
      <c r="B28" s="3">
        <f>B26*$B$24</f>
        <v>0</v>
      </c>
      <c r="C28" s="3">
        <f t="shared" ref="C28:BN28" si="83">C26*$B$24</f>
        <v>199.5</v>
      </c>
      <c r="D28" s="3">
        <f t="shared" si="83"/>
        <v>219.45</v>
      </c>
      <c r="E28" s="3">
        <f t="shared" si="83"/>
        <v>239.39999999999998</v>
      </c>
      <c r="F28" s="3">
        <f t="shared" si="83"/>
        <v>259.34999999999997</v>
      </c>
      <c r="G28" s="3">
        <f t="shared" si="83"/>
        <v>279.3</v>
      </c>
      <c r="H28" s="3">
        <f t="shared" si="83"/>
        <v>299.25</v>
      </c>
      <c r="I28" s="3">
        <f t="shared" si="83"/>
        <v>319.2</v>
      </c>
      <c r="J28" s="3">
        <f t="shared" si="83"/>
        <v>339.15</v>
      </c>
      <c r="K28" s="3">
        <f t="shared" si="83"/>
        <v>359.09999999999997</v>
      </c>
      <c r="L28" s="3">
        <f t="shared" si="83"/>
        <v>379.05</v>
      </c>
      <c r="M28" s="3">
        <f t="shared" si="83"/>
        <v>399</v>
      </c>
      <c r="N28" s="3">
        <f t="shared" si="83"/>
        <v>438.9</v>
      </c>
      <c r="O28" s="3">
        <f t="shared" si="83"/>
        <v>478.79999999999995</v>
      </c>
      <c r="P28" s="3">
        <f t="shared" si="83"/>
        <v>518.69999999999993</v>
      </c>
      <c r="Q28" s="3">
        <f t="shared" si="83"/>
        <v>558.6</v>
      </c>
      <c r="R28" s="3">
        <f t="shared" si="83"/>
        <v>598.5</v>
      </c>
      <c r="S28" s="3">
        <f t="shared" si="83"/>
        <v>658.35</v>
      </c>
      <c r="T28" s="3">
        <f t="shared" si="83"/>
        <v>718.19999999999993</v>
      </c>
      <c r="U28" s="3">
        <f t="shared" si="83"/>
        <v>778.05</v>
      </c>
      <c r="V28" s="3">
        <f t="shared" si="83"/>
        <v>837.9</v>
      </c>
      <c r="W28" s="3">
        <f t="shared" si="83"/>
        <v>917.69999999999993</v>
      </c>
      <c r="X28" s="3">
        <f t="shared" si="83"/>
        <v>997.5</v>
      </c>
      <c r="Y28" s="3">
        <f t="shared" si="83"/>
        <v>1097.25</v>
      </c>
      <c r="Z28" s="3">
        <f t="shared" si="83"/>
        <v>1197</v>
      </c>
      <c r="AA28" s="3">
        <f t="shared" si="83"/>
        <v>1316.7</v>
      </c>
      <c r="AB28" s="3">
        <f t="shared" si="83"/>
        <v>1436.3999999999999</v>
      </c>
      <c r="AC28" s="3">
        <f t="shared" si="83"/>
        <v>1576.05</v>
      </c>
      <c r="AD28" s="3">
        <f t="shared" si="83"/>
        <v>1715.7</v>
      </c>
      <c r="AE28" s="3">
        <f t="shared" si="83"/>
        <v>1875.3</v>
      </c>
      <c r="AF28" s="3">
        <f t="shared" si="83"/>
        <v>2054.85</v>
      </c>
      <c r="AG28" s="3">
        <f t="shared" si="83"/>
        <v>2254.35</v>
      </c>
      <c r="AH28" s="3">
        <f t="shared" si="83"/>
        <v>2473.7999999999997</v>
      </c>
      <c r="AI28" s="3">
        <f t="shared" si="83"/>
        <v>2713.2</v>
      </c>
      <c r="AJ28" s="3">
        <f t="shared" si="83"/>
        <v>2972.5499999999997</v>
      </c>
      <c r="AK28" s="3">
        <f t="shared" si="83"/>
        <v>3251.85</v>
      </c>
      <c r="AL28" s="3">
        <f t="shared" si="83"/>
        <v>3571.0499999999997</v>
      </c>
      <c r="AM28" s="3">
        <f t="shared" si="83"/>
        <v>3910.2</v>
      </c>
      <c r="AN28" s="3">
        <f t="shared" si="83"/>
        <v>4289.25</v>
      </c>
      <c r="AO28" s="3">
        <f t="shared" si="83"/>
        <v>4708.2</v>
      </c>
      <c r="AP28" s="3">
        <f t="shared" si="83"/>
        <v>5167.05</v>
      </c>
      <c r="AQ28" s="3">
        <f t="shared" si="83"/>
        <v>5665.8</v>
      </c>
      <c r="AR28" s="3">
        <f t="shared" si="83"/>
        <v>6224.4</v>
      </c>
      <c r="AS28" s="3">
        <f t="shared" si="83"/>
        <v>6842.8499999999995</v>
      </c>
      <c r="AT28" s="3">
        <f t="shared" si="83"/>
        <v>7521.15</v>
      </c>
      <c r="AU28" s="3">
        <f t="shared" si="83"/>
        <v>8259.2999999999993</v>
      </c>
      <c r="AV28" s="3">
        <f t="shared" si="83"/>
        <v>9077.25</v>
      </c>
      <c r="AW28" s="3">
        <f t="shared" si="83"/>
        <v>9975</v>
      </c>
      <c r="AX28" s="3">
        <f t="shared" si="83"/>
        <v>10972.5</v>
      </c>
      <c r="AY28" s="3">
        <f t="shared" si="83"/>
        <v>12069.75</v>
      </c>
      <c r="AZ28" s="3">
        <f t="shared" si="83"/>
        <v>13266.75</v>
      </c>
      <c r="BA28" s="3">
        <f t="shared" si="83"/>
        <v>13466.25</v>
      </c>
      <c r="BB28" s="3">
        <f t="shared" si="83"/>
        <v>13705.65</v>
      </c>
      <c r="BC28" s="3">
        <f t="shared" si="83"/>
        <v>13925.1</v>
      </c>
      <c r="BD28" s="3">
        <f t="shared" si="83"/>
        <v>14244.3</v>
      </c>
      <c r="BE28" s="3">
        <f t="shared" si="83"/>
        <v>14563.5</v>
      </c>
      <c r="BF28" s="3">
        <f t="shared" si="83"/>
        <v>14942.55</v>
      </c>
      <c r="BG28" s="3">
        <f t="shared" si="83"/>
        <v>14663.25</v>
      </c>
      <c r="BH28" s="3">
        <f t="shared" si="83"/>
        <v>14284.199999999999</v>
      </c>
      <c r="BI28" s="3">
        <f t="shared" si="83"/>
        <v>14004.9</v>
      </c>
      <c r="BJ28" s="3">
        <f t="shared" si="83"/>
        <v>13605.9</v>
      </c>
      <c r="BK28" s="3">
        <f t="shared" si="83"/>
        <v>13206.9</v>
      </c>
      <c r="BL28" s="3">
        <f t="shared" si="83"/>
        <v>12827.85</v>
      </c>
      <c r="BM28" s="3">
        <f t="shared" si="83"/>
        <v>12608.4</v>
      </c>
      <c r="BN28" s="3">
        <f t="shared" si="83"/>
        <v>12309.15</v>
      </c>
      <c r="BO28" s="3">
        <f t="shared" ref="BO28:CH28" si="84">BO26*$B$24</f>
        <v>11970</v>
      </c>
      <c r="BP28" s="3">
        <f t="shared" si="84"/>
        <v>11750.55</v>
      </c>
      <c r="BQ28" s="3">
        <f t="shared" si="84"/>
        <v>11351.55</v>
      </c>
      <c r="BR28" s="3">
        <f t="shared" si="84"/>
        <v>11112.15</v>
      </c>
      <c r="BS28" s="3">
        <f t="shared" si="84"/>
        <v>10733.1</v>
      </c>
      <c r="BT28" s="3">
        <f t="shared" si="84"/>
        <v>10393.949999999999</v>
      </c>
      <c r="BU28" s="3">
        <f t="shared" si="84"/>
        <v>10194.449999999999</v>
      </c>
      <c r="BV28" s="3">
        <f t="shared" si="84"/>
        <v>9855.2999999999993</v>
      </c>
      <c r="BW28" s="3">
        <f t="shared" si="84"/>
        <v>9615.9</v>
      </c>
      <c r="BX28" s="3">
        <f t="shared" si="84"/>
        <v>9336.6</v>
      </c>
      <c r="BY28" s="3">
        <f t="shared" si="84"/>
        <v>9057.2999999999993</v>
      </c>
      <c r="BZ28" s="3">
        <f t="shared" si="84"/>
        <v>8738.1</v>
      </c>
      <c r="CA28" s="3">
        <f t="shared" si="84"/>
        <v>8518.65</v>
      </c>
      <c r="CB28" s="3">
        <f t="shared" si="84"/>
        <v>8179.5</v>
      </c>
      <c r="CC28" s="3">
        <f t="shared" si="84"/>
        <v>7900.2</v>
      </c>
      <c r="CD28" s="3">
        <f t="shared" si="84"/>
        <v>7561.05</v>
      </c>
      <c r="CE28" s="3">
        <f t="shared" si="84"/>
        <v>7201.95</v>
      </c>
      <c r="CF28" s="3">
        <f t="shared" si="84"/>
        <v>7002.45</v>
      </c>
      <c r="CG28" s="3">
        <f t="shared" si="84"/>
        <v>6743.0999999999995</v>
      </c>
      <c r="CH28" s="3">
        <f t="shared" si="84"/>
        <v>6423.9</v>
      </c>
    </row>
    <row r="29" spans="1:86" x14ac:dyDescent="0.2">
      <c r="A29" s="11" t="s">
        <v>259</v>
      </c>
      <c r="B29" s="3">
        <f>B28</f>
        <v>0</v>
      </c>
      <c r="C29" s="3">
        <f>C28+B29</f>
        <v>199.5</v>
      </c>
      <c r="D29" s="3">
        <f t="shared" ref="D29:BO29" si="85">D28+C29</f>
        <v>418.95</v>
      </c>
      <c r="E29" s="3">
        <f t="shared" si="85"/>
        <v>658.34999999999991</v>
      </c>
      <c r="F29" s="3">
        <f t="shared" si="85"/>
        <v>917.69999999999982</v>
      </c>
      <c r="G29" s="3">
        <f t="shared" si="85"/>
        <v>1196.9999999999998</v>
      </c>
      <c r="H29" s="3">
        <f t="shared" si="85"/>
        <v>1496.2499999999998</v>
      </c>
      <c r="I29" s="3">
        <f t="shared" si="85"/>
        <v>1815.4499999999998</v>
      </c>
      <c r="J29" s="3">
        <f t="shared" si="85"/>
        <v>2154.6</v>
      </c>
      <c r="K29" s="3">
        <f t="shared" si="85"/>
        <v>2513.6999999999998</v>
      </c>
      <c r="L29" s="3">
        <f t="shared" si="85"/>
        <v>2892.75</v>
      </c>
      <c r="M29" s="3">
        <f t="shared" si="85"/>
        <v>3291.75</v>
      </c>
      <c r="N29" s="3">
        <f t="shared" si="85"/>
        <v>3730.65</v>
      </c>
      <c r="O29" s="3">
        <f t="shared" si="85"/>
        <v>4209.45</v>
      </c>
      <c r="P29" s="3">
        <f t="shared" si="85"/>
        <v>4728.1499999999996</v>
      </c>
      <c r="Q29" s="3">
        <f t="shared" si="85"/>
        <v>5286.75</v>
      </c>
      <c r="R29" s="3">
        <f t="shared" si="85"/>
        <v>5885.25</v>
      </c>
      <c r="S29" s="3">
        <f t="shared" si="85"/>
        <v>6543.6</v>
      </c>
      <c r="T29" s="3">
        <f t="shared" si="85"/>
        <v>7261.8</v>
      </c>
      <c r="U29" s="3">
        <f t="shared" si="85"/>
        <v>8039.85</v>
      </c>
      <c r="V29" s="3">
        <f t="shared" si="85"/>
        <v>8877.75</v>
      </c>
      <c r="W29" s="3">
        <f t="shared" si="85"/>
        <v>9795.4500000000007</v>
      </c>
      <c r="X29" s="3">
        <f t="shared" si="85"/>
        <v>10792.95</v>
      </c>
      <c r="Y29" s="3">
        <f t="shared" si="85"/>
        <v>11890.2</v>
      </c>
      <c r="Z29" s="3">
        <f t="shared" si="85"/>
        <v>13087.2</v>
      </c>
      <c r="AA29" s="3">
        <f t="shared" si="85"/>
        <v>14403.900000000001</v>
      </c>
      <c r="AB29" s="3">
        <f t="shared" si="85"/>
        <v>15840.300000000001</v>
      </c>
      <c r="AC29" s="3">
        <f t="shared" si="85"/>
        <v>17416.350000000002</v>
      </c>
      <c r="AD29" s="3">
        <f t="shared" si="85"/>
        <v>19132.050000000003</v>
      </c>
      <c r="AE29" s="3">
        <f t="shared" si="85"/>
        <v>21007.350000000002</v>
      </c>
      <c r="AF29" s="3">
        <f t="shared" si="85"/>
        <v>23062.2</v>
      </c>
      <c r="AG29" s="3">
        <f t="shared" si="85"/>
        <v>25316.55</v>
      </c>
      <c r="AH29" s="3">
        <f t="shared" si="85"/>
        <v>27790.35</v>
      </c>
      <c r="AI29" s="3">
        <f t="shared" si="85"/>
        <v>30503.55</v>
      </c>
      <c r="AJ29" s="3">
        <f t="shared" si="85"/>
        <v>33476.1</v>
      </c>
      <c r="AK29" s="3">
        <f t="shared" si="85"/>
        <v>36727.949999999997</v>
      </c>
      <c r="AL29" s="3">
        <f t="shared" si="85"/>
        <v>40299</v>
      </c>
      <c r="AM29" s="3">
        <f t="shared" si="85"/>
        <v>44209.2</v>
      </c>
      <c r="AN29" s="3">
        <f t="shared" si="85"/>
        <v>48498.45</v>
      </c>
      <c r="AO29" s="3">
        <f t="shared" si="85"/>
        <v>53206.649999999994</v>
      </c>
      <c r="AP29" s="3">
        <f t="shared" si="85"/>
        <v>58373.7</v>
      </c>
      <c r="AQ29" s="3">
        <f t="shared" si="85"/>
        <v>64039.5</v>
      </c>
      <c r="AR29" s="3">
        <f t="shared" si="85"/>
        <v>70263.899999999994</v>
      </c>
      <c r="AS29" s="3">
        <f t="shared" si="85"/>
        <v>77106.75</v>
      </c>
      <c r="AT29" s="3">
        <f t="shared" si="85"/>
        <v>84627.9</v>
      </c>
      <c r="AU29" s="3">
        <f t="shared" si="85"/>
        <v>92887.2</v>
      </c>
      <c r="AV29" s="3">
        <f t="shared" si="85"/>
        <v>101964.45</v>
      </c>
      <c r="AW29" s="3">
        <f t="shared" si="85"/>
        <v>111939.45</v>
      </c>
      <c r="AX29" s="3">
        <f t="shared" si="85"/>
        <v>122911.95</v>
      </c>
      <c r="AY29" s="3">
        <f t="shared" si="85"/>
        <v>134981.70000000001</v>
      </c>
      <c r="AZ29" s="3">
        <f t="shared" si="85"/>
        <v>148248.45000000001</v>
      </c>
      <c r="BA29" s="3">
        <f t="shared" si="85"/>
        <v>161714.70000000001</v>
      </c>
      <c r="BB29" s="3">
        <f t="shared" si="85"/>
        <v>175420.35</v>
      </c>
      <c r="BC29" s="3">
        <f t="shared" si="85"/>
        <v>189345.45</v>
      </c>
      <c r="BD29" s="3">
        <f t="shared" si="85"/>
        <v>203589.75</v>
      </c>
      <c r="BE29" s="3">
        <f t="shared" si="85"/>
        <v>218153.25</v>
      </c>
      <c r="BF29" s="3">
        <f t="shared" si="85"/>
        <v>233095.8</v>
      </c>
      <c r="BG29" s="3">
        <f t="shared" si="85"/>
        <v>247759.05</v>
      </c>
      <c r="BH29" s="3">
        <f t="shared" si="85"/>
        <v>262043.25</v>
      </c>
      <c r="BI29" s="3">
        <f t="shared" si="85"/>
        <v>276048.15000000002</v>
      </c>
      <c r="BJ29" s="3">
        <f t="shared" si="85"/>
        <v>289654.05000000005</v>
      </c>
      <c r="BK29" s="3">
        <f t="shared" si="85"/>
        <v>302860.95000000007</v>
      </c>
      <c r="BL29" s="3">
        <f t="shared" si="85"/>
        <v>315688.80000000005</v>
      </c>
      <c r="BM29" s="3">
        <f t="shared" si="85"/>
        <v>328297.20000000007</v>
      </c>
      <c r="BN29" s="3">
        <f t="shared" si="85"/>
        <v>340606.35000000009</v>
      </c>
      <c r="BO29" s="3">
        <f t="shared" si="85"/>
        <v>352576.35000000009</v>
      </c>
      <c r="BP29" s="3">
        <f t="shared" ref="BP29:CH29" si="86">BP28+BO29</f>
        <v>364326.90000000008</v>
      </c>
      <c r="BQ29" s="3">
        <f t="shared" si="86"/>
        <v>375678.45000000007</v>
      </c>
      <c r="BR29" s="3">
        <f t="shared" si="86"/>
        <v>386790.60000000009</v>
      </c>
      <c r="BS29" s="3">
        <f t="shared" si="86"/>
        <v>397523.70000000007</v>
      </c>
      <c r="BT29" s="3">
        <f t="shared" si="86"/>
        <v>407917.65000000008</v>
      </c>
      <c r="BU29" s="3">
        <f t="shared" si="86"/>
        <v>418112.10000000009</v>
      </c>
      <c r="BV29" s="3">
        <f t="shared" si="86"/>
        <v>427967.40000000008</v>
      </c>
      <c r="BW29" s="3">
        <f t="shared" si="86"/>
        <v>437583.3000000001</v>
      </c>
      <c r="BX29" s="3">
        <f t="shared" si="86"/>
        <v>446919.90000000008</v>
      </c>
      <c r="BY29" s="3">
        <f t="shared" si="86"/>
        <v>455977.20000000007</v>
      </c>
      <c r="BZ29" s="3">
        <f t="shared" si="86"/>
        <v>464715.30000000005</v>
      </c>
      <c r="CA29" s="3">
        <f t="shared" si="86"/>
        <v>473233.95000000007</v>
      </c>
      <c r="CB29" s="3">
        <f t="shared" si="86"/>
        <v>481413.45000000007</v>
      </c>
      <c r="CC29" s="3">
        <f t="shared" si="86"/>
        <v>489313.65000000008</v>
      </c>
      <c r="CD29" s="3">
        <f t="shared" si="86"/>
        <v>496874.70000000007</v>
      </c>
      <c r="CE29" s="3">
        <f t="shared" si="86"/>
        <v>504076.65000000008</v>
      </c>
      <c r="CF29" s="3">
        <f t="shared" si="86"/>
        <v>511079.10000000009</v>
      </c>
      <c r="CG29" s="3">
        <f t="shared" si="86"/>
        <v>517822.20000000007</v>
      </c>
      <c r="CH29" s="3">
        <f t="shared" si="86"/>
        <v>524246.10000000009</v>
      </c>
    </row>
    <row r="30" spans="1:86" ht="17" thickBot="1" x14ac:dyDescent="0.25">
      <c r="A30" s="91" t="s">
        <v>258</v>
      </c>
      <c r="B30" s="92">
        <f>B28-($B$25*B26)-B27-B23</f>
        <v>-4357048</v>
      </c>
      <c r="C30" s="92">
        <f t="shared" ref="C30:BN30" ca="1" si="87">C28-($B$25*C26)-C27-C23</f>
        <v>-228.9</v>
      </c>
      <c r="D30" s="92">
        <f t="shared" ca="1" si="87"/>
        <v>-267.59000000000003</v>
      </c>
      <c r="E30" s="92">
        <f t="shared" ca="1" si="87"/>
        <v>-189.28000000000003</v>
      </c>
      <c r="F30" s="92">
        <f t="shared" ca="1" si="87"/>
        <v>-276.97000000000003</v>
      </c>
      <c r="G30" s="92">
        <f t="shared" ca="1" si="87"/>
        <v>-275.65999999999997</v>
      </c>
      <c r="H30" s="92">
        <f t="shared" ca="1" si="87"/>
        <v>-242.35</v>
      </c>
      <c r="I30" s="92">
        <f t="shared" ca="1" si="87"/>
        <v>-147.04000000000002</v>
      </c>
      <c r="J30" s="92">
        <f t="shared" ca="1" si="87"/>
        <v>-219.73000000000002</v>
      </c>
      <c r="K30" s="92">
        <f t="shared" ca="1" si="87"/>
        <v>-92.420000000000016</v>
      </c>
      <c r="L30" s="92">
        <f t="shared" ca="1" si="87"/>
        <v>-166.11</v>
      </c>
      <c r="M30" s="92">
        <f t="shared" ca="1" si="87"/>
        <v>-46.800000000000011</v>
      </c>
      <c r="N30" s="92">
        <f t="shared" ca="1" si="87"/>
        <v>-114.18</v>
      </c>
      <c r="O30" s="92">
        <f t="shared" ca="1" si="87"/>
        <v>-81.560000000000059</v>
      </c>
      <c r="P30" s="92">
        <f t="shared" ca="1" si="87"/>
        <v>43.059999999999945</v>
      </c>
      <c r="Q30" s="92">
        <f t="shared" ca="1" si="87"/>
        <v>-47.319999999999936</v>
      </c>
      <c r="R30" s="92">
        <f t="shared" ca="1" si="87"/>
        <v>70.300000000000011</v>
      </c>
      <c r="S30" s="92">
        <f t="shared" ca="1" si="87"/>
        <v>16.230000000000018</v>
      </c>
      <c r="T30" s="92">
        <f t="shared" ca="1" si="87"/>
        <v>101.15999999999997</v>
      </c>
      <c r="U30" s="92">
        <f t="shared" ca="1" si="87"/>
        <v>179.08999999999992</v>
      </c>
      <c r="V30" s="92">
        <f t="shared" ca="1" si="87"/>
        <v>182.01999999999998</v>
      </c>
      <c r="W30" s="92">
        <f t="shared" ca="1" si="87"/>
        <v>263.26</v>
      </c>
      <c r="X30" s="92">
        <f t="shared" ca="1" si="87"/>
        <v>295.5</v>
      </c>
      <c r="Y30" s="92">
        <f t="shared" ca="1" si="87"/>
        <v>478.04999999999995</v>
      </c>
      <c r="Z30" s="92">
        <f t="shared" ca="1" si="87"/>
        <v>513.6</v>
      </c>
      <c r="AA30" s="92">
        <f t="shared" ca="1" si="87"/>
        <v>537.46</v>
      </c>
      <c r="AB30" s="92">
        <f t="shared" ca="1" si="87"/>
        <v>637.31999999999994</v>
      </c>
      <c r="AC30" s="92">
        <f t="shared" ca="1" si="87"/>
        <v>833.49</v>
      </c>
      <c r="AD30" s="92">
        <f t="shared" ca="1" si="87"/>
        <v>873.66000000000008</v>
      </c>
      <c r="AE30" s="92">
        <f t="shared" ca="1" si="87"/>
        <v>1063.1399999999999</v>
      </c>
      <c r="AF30" s="92">
        <f t="shared" ca="1" si="87"/>
        <v>1128.9299999999998</v>
      </c>
      <c r="AG30" s="92">
        <f t="shared" ca="1" si="87"/>
        <v>1263.03</v>
      </c>
      <c r="AH30" s="92">
        <f t="shared" ca="1" si="87"/>
        <v>1435.4399999999996</v>
      </c>
      <c r="AI30" s="92">
        <f t="shared" ca="1" si="87"/>
        <v>1657.1599999999999</v>
      </c>
      <c r="AJ30" s="92">
        <f t="shared" ca="1" si="87"/>
        <v>1832.1899999999996</v>
      </c>
      <c r="AK30" s="92">
        <f t="shared" ca="1" si="87"/>
        <v>2072.5299999999997</v>
      </c>
      <c r="AL30" s="92">
        <f t="shared" ca="1" si="87"/>
        <v>2366.4899999999998</v>
      </c>
      <c r="AM30" s="92">
        <f t="shared" ca="1" si="87"/>
        <v>2563.7599999999998</v>
      </c>
      <c r="AN30" s="92">
        <f t="shared" ca="1" si="87"/>
        <v>2866.65</v>
      </c>
      <c r="AO30" s="92">
        <f t="shared" ca="1" si="87"/>
        <v>3154.16</v>
      </c>
      <c r="AP30" s="92">
        <f t="shared" ca="1" si="87"/>
        <v>3570.29</v>
      </c>
      <c r="AQ30" s="92">
        <f t="shared" ca="1" si="87"/>
        <v>3925.04</v>
      </c>
      <c r="AR30" s="92">
        <f t="shared" ca="1" si="87"/>
        <v>4394.7199999999993</v>
      </c>
      <c r="AS30" s="92">
        <f t="shared" ca="1" si="87"/>
        <v>4794.33</v>
      </c>
      <c r="AT30" s="92">
        <f t="shared" ca="1" si="87"/>
        <v>5404.87</v>
      </c>
      <c r="AU30" s="92">
        <f t="shared" ca="1" si="87"/>
        <v>5862.3399999999992</v>
      </c>
      <c r="AV30" s="92">
        <f t="shared" ca="1" si="87"/>
        <v>6561.05</v>
      </c>
      <c r="AW30" s="92">
        <f t="shared" ca="1" si="87"/>
        <v>7305</v>
      </c>
      <c r="AX30" s="92">
        <f t="shared" ca="1" si="87"/>
        <v>8067.5</v>
      </c>
      <c r="AY30" s="92">
        <f t="shared" ca="1" si="87"/>
        <v>8898.5499999999993</v>
      </c>
      <c r="AZ30" s="92">
        <f t="shared" ca="1" si="87"/>
        <v>9713.15</v>
      </c>
      <c r="BA30" s="92">
        <f t="shared" ca="1" si="87"/>
        <v>9894.25</v>
      </c>
      <c r="BB30" s="92">
        <f t="shared" ca="1" si="87"/>
        <v>10088.969999999999</v>
      </c>
      <c r="BC30" s="92">
        <f t="shared" ca="1" si="87"/>
        <v>10300.380000000001</v>
      </c>
      <c r="BD30" s="92">
        <f t="shared" ca="1" si="87"/>
        <v>10493.34</v>
      </c>
      <c r="BE30" s="92">
        <f t="shared" ca="1" si="87"/>
        <v>10735.3</v>
      </c>
      <c r="BF30" s="92">
        <f t="shared" ca="1" si="87"/>
        <v>11066.189999999999</v>
      </c>
      <c r="BG30" s="92">
        <f t="shared" ca="1" si="87"/>
        <v>10846.85</v>
      </c>
      <c r="BH30" s="92">
        <f t="shared" ca="1" si="87"/>
        <v>10559.96</v>
      </c>
      <c r="BI30" s="92">
        <f t="shared" ca="1" si="87"/>
        <v>10343.619999999999</v>
      </c>
      <c r="BJ30" s="92">
        <f t="shared" ca="1" si="87"/>
        <v>10040.42</v>
      </c>
      <c r="BK30" s="92">
        <f t="shared" ca="1" si="87"/>
        <v>9716.2199999999993</v>
      </c>
      <c r="BL30" s="92">
        <f t="shared" ca="1" si="87"/>
        <v>9470.33</v>
      </c>
      <c r="BM30" s="92">
        <f t="shared" ca="1" si="87"/>
        <v>9272.92</v>
      </c>
      <c r="BN30" s="92">
        <f t="shared" ca="1" si="87"/>
        <v>9013.27</v>
      </c>
      <c r="BO30" s="92">
        <f t="shared" ref="BO30:CH30" ca="1" si="88">BO28-($B$25*BO26)-BO27-BO23</f>
        <v>8832</v>
      </c>
      <c r="BP30" s="92">
        <f t="shared" ca="1" si="88"/>
        <v>8604.59</v>
      </c>
      <c r="BQ30" s="92">
        <f t="shared" ca="1" si="88"/>
        <v>8268.39</v>
      </c>
      <c r="BR30" s="92">
        <f t="shared" ca="1" si="88"/>
        <v>8138.67</v>
      </c>
      <c r="BS30" s="92">
        <f t="shared" ca="1" si="88"/>
        <v>7832.7800000000007</v>
      </c>
      <c r="BT30" s="92">
        <f t="shared" ca="1" si="88"/>
        <v>7496.5099999999984</v>
      </c>
      <c r="BU30" s="92">
        <f t="shared" ca="1" si="88"/>
        <v>7391.4099999999989</v>
      </c>
      <c r="BV30" s="92">
        <f t="shared" ca="1" si="88"/>
        <v>7169.1399999999994</v>
      </c>
      <c r="BW30" s="92">
        <f t="shared" ca="1" si="88"/>
        <v>6909.42</v>
      </c>
      <c r="BX30" s="92">
        <f t="shared" ca="1" si="88"/>
        <v>6731.08</v>
      </c>
      <c r="BY30" s="92">
        <f t="shared" ca="1" si="88"/>
        <v>6495.74</v>
      </c>
      <c r="BZ30" s="92">
        <f t="shared" ca="1" si="88"/>
        <v>6226.7800000000007</v>
      </c>
      <c r="CA30" s="92">
        <f t="shared" ca="1" si="88"/>
        <v>6077.37</v>
      </c>
      <c r="CB30" s="92">
        <f t="shared" ca="1" si="88"/>
        <v>5815.1</v>
      </c>
      <c r="CC30" s="92">
        <f t="shared" ca="1" si="88"/>
        <v>5690.76</v>
      </c>
      <c r="CD30" s="92">
        <f t="shared" ca="1" si="88"/>
        <v>5340.49</v>
      </c>
      <c r="CE30" s="92">
        <f t="shared" ca="1" si="88"/>
        <v>5097.91</v>
      </c>
      <c r="CF30" s="92">
        <f t="shared" ca="1" si="88"/>
        <v>5016.8099999999995</v>
      </c>
      <c r="CG30" s="92">
        <f t="shared" ca="1" si="88"/>
        <v>4741.78</v>
      </c>
      <c r="CH30" s="92">
        <f t="shared" ca="1" si="88"/>
        <v>4516.82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1C12-0366-1646-9087-620BBDCC57C7}">
  <dimension ref="A1:K22"/>
  <sheetViews>
    <sheetView zoomScale="118" zoomScaleNormal="90" workbookViewId="0">
      <selection activeCell="K14" sqref="K14"/>
    </sheetView>
  </sheetViews>
  <sheetFormatPr baseColWidth="10" defaultRowHeight="16" x14ac:dyDescent="0.2"/>
  <cols>
    <col min="1" max="1" width="22.1640625" style="42" customWidth="1"/>
    <col min="2" max="11" width="21.33203125" style="42" customWidth="1"/>
    <col min="12" max="16384" width="10.83203125" style="42"/>
  </cols>
  <sheetData>
    <row r="1" spans="1:11" x14ac:dyDescent="0.2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x14ac:dyDescent="0.2">
      <c r="A2" s="41"/>
      <c r="B2" s="43" t="str">
        <f>A3</f>
        <v>Style</v>
      </c>
      <c r="C2" s="43" t="str">
        <f>A4</f>
        <v>Lightweight</v>
      </c>
      <c r="D2" s="43" t="str">
        <f>A5</f>
        <v>Durable</v>
      </c>
      <c r="E2" s="43" t="str">
        <f>A6</f>
        <v>Simple locking system</v>
      </c>
      <c r="F2" s="43" t="str">
        <f>A7</f>
        <v>Short charging time</v>
      </c>
      <c r="G2" s="43" t="str">
        <f>A8</f>
        <v>Easy-to-replace parts</v>
      </c>
      <c r="H2" s="43" t="s">
        <v>177</v>
      </c>
      <c r="I2" s="43" t="s">
        <v>178</v>
      </c>
      <c r="J2" s="43" t="s">
        <v>179</v>
      </c>
      <c r="K2" s="43" t="s">
        <v>180</v>
      </c>
    </row>
    <row r="3" spans="1:11" x14ac:dyDescent="0.2">
      <c r="A3" s="43" t="s">
        <v>181</v>
      </c>
      <c r="B3" s="44"/>
      <c r="C3" s="45">
        <f t="array" ref="C3:G3">TRANSPOSE(B4:B8)*(-1)</f>
        <v>1</v>
      </c>
      <c r="D3" s="45">
        <v>0</v>
      </c>
      <c r="E3" s="45">
        <v>1</v>
      </c>
      <c r="F3" s="45">
        <v>-1</v>
      </c>
      <c r="G3" s="45">
        <v>0</v>
      </c>
      <c r="H3" s="46" t="s">
        <v>177</v>
      </c>
      <c r="I3" s="45">
        <f>SUM(B3:G3)</f>
        <v>1</v>
      </c>
      <c r="J3" s="45" cm="1">
        <f t="array" ref="J3">I3+(ROUNDUP(MAX(ABS($I$3:$I$8)), -1))</f>
        <v>11</v>
      </c>
      <c r="K3" s="47">
        <f>J3/SUM($J$3:$J$8)</f>
        <v>0.18333333333333332</v>
      </c>
    </row>
    <row r="4" spans="1:11" x14ac:dyDescent="0.2">
      <c r="A4" s="43" t="s">
        <v>182</v>
      </c>
      <c r="B4" s="45">
        <v>-1</v>
      </c>
      <c r="C4" s="44"/>
      <c r="D4" s="45">
        <f t="array" ref="D4:G4">TRANSPOSE(C5:C8)*(-1)</f>
        <v>-1</v>
      </c>
      <c r="E4" s="45">
        <v>0</v>
      </c>
      <c r="F4" s="45">
        <v>-1</v>
      </c>
      <c r="G4" s="48">
        <v>0</v>
      </c>
      <c r="H4" s="49" t="s">
        <v>177</v>
      </c>
      <c r="I4" s="45">
        <f t="shared" ref="I4:I8" si="0">SUM(B4:G4)</f>
        <v>-3</v>
      </c>
      <c r="J4" s="45" cm="1">
        <f t="array" ref="J4">I4+(ROUNDUP(MAX(ABS($I$3:$I$8)), -1))</f>
        <v>7</v>
      </c>
      <c r="K4" s="47">
        <f t="shared" ref="K4:K8" si="1">J4/SUM($J$3:$J$8)</f>
        <v>0.11666666666666667</v>
      </c>
    </row>
    <row r="5" spans="1:11" x14ac:dyDescent="0.2">
      <c r="A5" s="43" t="s">
        <v>183</v>
      </c>
      <c r="B5" s="45">
        <v>0</v>
      </c>
      <c r="C5" s="45">
        <v>1</v>
      </c>
      <c r="D5" s="44"/>
      <c r="E5" s="45">
        <f t="array" ref="E5:G5">TRANSPOSE(D6:D8)*(-1)</f>
        <v>1</v>
      </c>
      <c r="F5" s="45">
        <v>0</v>
      </c>
      <c r="G5" s="48">
        <v>-1</v>
      </c>
      <c r="H5" s="49" t="s">
        <v>177</v>
      </c>
      <c r="I5" s="45">
        <f t="shared" si="0"/>
        <v>1</v>
      </c>
      <c r="J5" s="45" cm="1">
        <f t="array" ref="J5">I5+(ROUNDUP(MAX(ABS($I$3:$I$8)), -1))</f>
        <v>11</v>
      </c>
      <c r="K5" s="47">
        <f t="shared" si="1"/>
        <v>0.18333333333333332</v>
      </c>
    </row>
    <row r="6" spans="1:11" x14ac:dyDescent="0.2">
      <c r="A6" s="43" t="s">
        <v>184</v>
      </c>
      <c r="B6" s="45">
        <v>-1</v>
      </c>
      <c r="C6" s="45">
        <v>0</v>
      </c>
      <c r="D6" s="45">
        <v>-1</v>
      </c>
      <c r="E6" s="44"/>
      <c r="F6" s="45">
        <f t="array" ref="F6:G6">TRANSPOSE(E7:E8)*(-1)</f>
        <v>-1</v>
      </c>
      <c r="G6" s="48">
        <v>-1</v>
      </c>
      <c r="H6" s="49" t="s">
        <v>177</v>
      </c>
      <c r="I6" s="45">
        <f t="shared" si="0"/>
        <v>-4</v>
      </c>
      <c r="J6" s="45" cm="1">
        <f t="array" ref="J6">I6+(ROUNDUP(MAX(ABS($I$3:$I$8)), -1))</f>
        <v>6</v>
      </c>
      <c r="K6" s="47">
        <f t="shared" si="1"/>
        <v>0.1</v>
      </c>
    </row>
    <row r="7" spans="1:11" x14ac:dyDescent="0.2">
      <c r="A7" s="43" t="s">
        <v>185</v>
      </c>
      <c r="B7" s="45">
        <v>1</v>
      </c>
      <c r="C7" s="45">
        <v>1</v>
      </c>
      <c r="D7" s="45">
        <v>0</v>
      </c>
      <c r="E7" s="45">
        <v>1</v>
      </c>
      <c r="F7" s="44"/>
      <c r="G7" s="48">
        <f t="array" ref="G7">TRANSPOSE(F8)*(-1)</f>
        <v>1</v>
      </c>
      <c r="H7" s="49" t="s">
        <v>177</v>
      </c>
      <c r="I7" s="45">
        <f t="shared" si="0"/>
        <v>4</v>
      </c>
      <c r="J7" s="45" cm="1">
        <f t="array" ref="J7">I7+(ROUNDUP(MAX(ABS($I$3:$I$8)), -1))</f>
        <v>14</v>
      </c>
      <c r="K7" s="47">
        <f t="shared" si="1"/>
        <v>0.23333333333333334</v>
      </c>
    </row>
    <row r="8" spans="1:11" x14ac:dyDescent="0.2">
      <c r="A8" s="43" t="s">
        <v>186</v>
      </c>
      <c r="B8" s="45">
        <v>0</v>
      </c>
      <c r="C8" s="45">
        <v>0</v>
      </c>
      <c r="D8" s="45">
        <v>1</v>
      </c>
      <c r="E8" s="45">
        <v>1</v>
      </c>
      <c r="F8" s="45">
        <v>-1</v>
      </c>
      <c r="G8" s="50"/>
      <c r="H8" s="49" t="s">
        <v>177</v>
      </c>
      <c r="I8" s="45">
        <f t="shared" si="0"/>
        <v>1</v>
      </c>
      <c r="J8" s="45" cm="1">
        <f t="array" ref="J8">I8+(ROUNDUP(MAX(ABS($I$3:$I$8)), -1))</f>
        <v>11</v>
      </c>
      <c r="K8" s="47">
        <f t="shared" si="1"/>
        <v>0.18333333333333332</v>
      </c>
    </row>
    <row r="9" spans="1:11" x14ac:dyDescent="0.2">
      <c r="A9" s="1" t="s">
        <v>187</v>
      </c>
      <c r="B9" s="46" t="s">
        <v>177</v>
      </c>
      <c r="C9" s="46" t="s">
        <v>177</v>
      </c>
      <c r="D9" s="46" t="s">
        <v>177</v>
      </c>
      <c r="E9" s="46" t="s">
        <v>177</v>
      </c>
      <c r="F9" s="46" t="s">
        <v>177</v>
      </c>
      <c r="G9" s="46" t="s">
        <v>177</v>
      </c>
      <c r="H9" s="46" t="s">
        <v>177</v>
      </c>
      <c r="J9" s="164">
        <f>SUM(J3:J8)</f>
        <v>60</v>
      </c>
      <c r="K9" s="165">
        <f>SUM(K3:K8)</f>
        <v>1</v>
      </c>
    </row>
    <row r="10" spans="1:11" x14ac:dyDescent="0.2">
      <c r="A10" s="1" t="s">
        <v>188</v>
      </c>
      <c r="B10" s="46" t="s">
        <v>177</v>
      </c>
      <c r="C10" s="46" t="s">
        <v>177</v>
      </c>
      <c r="D10" s="46" t="s">
        <v>177</v>
      </c>
      <c r="E10" s="46" t="s">
        <v>177</v>
      </c>
      <c r="F10" s="46" t="s">
        <v>177</v>
      </c>
      <c r="G10" s="46" t="s">
        <v>177</v>
      </c>
      <c r="H10" s="46" t="s">
        <v>177</v>
      </c>
    </row>
    <row r="11" spans="1:11" x14ac:dyDescent="0.2">
      <c r="A11" s="1" t="s">
        <v>189</v>
      </c>
      <c r="B11" s="46" t="s">
        <v>177</v>
      </c>
      <c r="C11" s="46" t="s">
        <v>177</v>
      </c>
      <c r="D11" s="46" t="s">
        <v>177</v>
      </c>
      <c r="E11" s="46" t="s">
        <v>177</v>
      </c>
      <c r="F11" s="46" t="s">
        <v>177</v>
      </c>
      <c r="G11" s="46" t="s">
        <v>177</v>
      </c>
      <c r="H11" s="46" t="s">
        <v>177</v>
      </c>
    </row>
    <row r="12" spans="1:11" x14ac:dyDescent="0.2">
      <c r="A12" s="1" t="s">
        <v>190</v>
      </c>
      <c r="B12" s="46" t="s">
        <v>177</v>
      </c>
      <c r="C12" s="46" t="s">
        <v>177</v>
      </c>
      <c r="D12" s="46" t="s">
        <v>177</v>
      </c>
      <c r="E12" s="46" t="s">
        <v>177</v>
      </c>
      <c r="F12" s="46" t="s">
        <v>177</v>
      </c>
      <c r="G12" s="46" t="s">
        <v>177</v>
      </c>
      <c r="H12" s="46" t="s">
        <v>177</v>
      </c>
    </row>
    <row r="13" spans="1:11" x14ac:dyDescent="0.2">
      <c r="A13" s="1" t="s">
        <v>191</v>
      </c>
      <c r="B13" s="46" t="s">
        <v>177</v>
      </c>
      <c r="C13" s="46" t="s">
        <v>177</v>
      </c>
      <c r="D13" s="46" t="s">
        <v>177</v>
      </c>
      <c r="E13" s="46" t="s">
        <v>177</v>
      </c>
      <c r="F13" s="46" t="s">
        <v>177</v>
      </c>
      <c r="G13" s="46" t="s">
        <v>177</v>
      </c>
      <c r="H13" s="46" t="s">
        <v>177</v>
      </c>
    </row>
    <row r="14" spans="1:11" x14ac:dyDescent="0.2">
      <c r="A14" s="1" t="s">
        <v>192</v>
      </c>
      <c r="B14" s="46" t="s">
        <v>177</v>
      </c>
      <c r="C14" s="46" t="s">
        <v>177</v>
      </c>
      <c r="D14" s="46" t="s">
        <v>177</v>
      </c>
      <c r="E14" s="46" t="s">
        <v>177</v>
      </c>
      <c r="F14" s="46" t="s">
        <v>177</v>
      </c>
      <c r="G14" s="46" t="s">
        <v>177</v>
      </c>
      <c r="H14" s="46" t="s">
        <v>177</v>
      </c>
    </row>
    <row r="15" spans="1:11" x14ac:dyDescent="0.2">
      <c r="A15" s="1" t="s">
        <v>193</v>
      </c>
      <c r="B15" s="46" t="s">
        <v>177</v>
      </c>
      <c r="C15" s="46" t="s">
        <v>177</v>
      </c>
      <c r="D15" s="46" t="s">
        <v>177</v>
      </c>
      <c r="E15" s="46" t="s">
        <v>177</v>
      </c>
      <c r="F15" s="46" t="s">
        <v>177</v>
      </c>
      <c r="G15" s="46" t="s">
        <v>177</v>
      </c>
      <c r="H15" s="46" t="s">
        <v>177</v>
      </c>
    </row>
    <row r="16" spans="1:11" x14ac:dyDescent="0.2">
      <c r="A16" s="1" t="s">
        <v>194</v>
      </c>
      <c r="B16" s="46" t="s">
        <v>177</v>
      </c>
      <c r="C16" s="46" t="s">
        <v>177</v>
      </c>
      <c r="D16" s="46" t="s">
        <v>177</v>
      </c>
      <c r="E16" s="46" t="s">
        <v>177</v>
      </c>
      <c r="F16" s="46" t="s">
        <v>177</v>
      </c>
      <c r="G16" s="46" t="s">
        <v>177</v>
      </c>
      <c r="H16" s="46" t="s">
        <v>177</v>
      </c>
    </row>
    <row r="17" spans="1:8" x14ac:dyDescent="0.2">
      <c r="A17" s="1" t="s">
        <v>195</v>
      </c>
      <c r="B17" s="46" t="s">
        <v>177</v>
      </c>
      <c r="C17" s="46" t="s">
        <v>177</v>
      </c>
      <c r="D17" s="46" t="s">
        <v>177</v>
      </c>
      <c r="E17" s="46" t="s">
        <v>177</v>
      </c>
      <c r="F17" s="46" t="s">
        <v>177</v>
      </c>
      <c r="G17" s="46" t="s">
        <v>177</v>
      </c>
      <c r="H17" s="46" t="s">
        <v>177</v>
      </c>
    </row>
    <row r="18" spans="1:8" x14ac:dyDescent="0.2">
      <c r="A18" s="1" t="s">
        <v>196</v>
      </c>
      <c r="B18" s="46" t="s">
        <v>177</v>
      </c>
      <c r="C18" s="46" t="s">
        <v>177</v>
      </c>
      <c r="D18" s="46" t="s">
        <v>177</v>
      </c>
      <c r="E18" s="46" t="s">
        <v>177</v>
      </c>
      <c r="F18" s="46" t="s">
        <v>177</v>
      </c>
      <c r="G18" s="46" t="s">
        <v>177</v>
      </c>
      <c r="H18" s="46" t="s">
        <v>177</v>
      </c>
    </row>
    <row r="22" spans="1:8" x14ac:dyDescent="0.2">
      <c r="C22" s="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531A-C80F-4043-B5C4-BFD7CB00E447}">
  <sheetPr>
    <pageSetUpPr fitToPage="1"/>
  </sheetPr>
  <dimension ref="B1:CE57"/>
  <sheetViews>
    <sheetView tabSelected="1" topLeftCell="A39" zoomScaleNormal="85" workbookViewId="0">
      <selection activeCell="F64" activeCellId="3" sqref="F53:BS53 F57:BS57 F62:BR62 F64:BS64"/>
    </sheetView>
  </sheetViews>
  <sheetFormatPr baseColWidth="10" defaultColWidth="9.1640625" defaultRowHeight="16" x14ac:dyDescent="0.25"/>
  <cols>
    <col min="1" max="1" width="9.1640625" style="53"/>
    <col min="2" max="2" width="5" style="53" customWidth="1"/>
    <col min="3" max="3" width="14.33203125" style="53" customWidth="1"/>
    <col min="4" max="5" width="5" style="53" customWidth="1"/>
    <col min="6" max="7" width="17.83203125" style="53" customWidth="1"/>
    <col min="8" max="71" width="1.6640625" style="53" customWidth="1"/>
    <col min="72" max="74" width="5" style="53" customWidth="1"/>
    <col min="75" max="75" width="5" style="54" customWidth="1"/>
    <col min="76" max="76" width="5" style="53" customWidth="1"/>
    <col min="77" max="82" width="8.6640625" style="53" customWidth="1"/>
    <col min="83" max="83" width="5" style="53" customWidth="1"/>
    <col min="84" max="16384" width="9.1640625" style="53"/>
  </cols>
  <sheetData>
    <row r="1" spans="2:71" ht="10" customHeight="1" x14ac:dyDescent="0.25"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5"/>
      <c r="AN1" s="56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</row>
    <row r="2" spans="2:71" ht="10" customHeight="1" x14ac:dyDescent="0.25">
      <c r="H2" s="57"/>
      <c r="I2" s="57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60"/>
      <c r="AM2" s="105"/>
      <c r="AN2" s="105"/>
      <c r="AO2" s="61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8"/>
      <c r="BR2" s="57"/>
      <c r="BS2" s="57"/>
    </row>
    <row r="3" spans="2:71" ht="10" customHeight="1" x14ac:dyDescent="0.25">
      <c r="H3" s="57"/>
      <c r="I3" s="57"/>
      <c r="J3" s="58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0"/>
      <c r="AL3" s="61"/>
      <c r="AM3" s="105"/>
      <c r="AN3" s="105"/>
      <c r="AO3" s="60"/>
      <c r="AP3" s="61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8"/>
      <c r="BR3" s="57"/>
      <c r="BS3" s="57"/>
    </row>
    <row r="4" spans="2:71" ht="10" customHeight="1" x14ac:dyDescent="0.25">
      <c r="H4" s="57"/>
      <c r="I4" s="57"/>
      <c r="J4" s="58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0"/>
      <c r="AK4" s="105"/>
      <c r="AL4" s="105"/>
      <c r="AM4" s="61"/>
      <c r="AN4" s="60"/>
      <c r="AO4" s="105"/>
      <c r="AP4" s="105"/>
      <c r="AQ4" s="61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8"/>
      <c r="BR4" s="57"/>
      <c r="BS4" s="57"/>
    </row>
    <row r="5" spans="2:71" ht="10" customHeight="1" x14ac:dyDescent="0.25">
      <c r="B5" s="109" t="s">
        <v>197</v>
      </c>
      <c r="C5" s="110"/>
      <c r="D5" s="111"/>
      <c r="H5" s="57"/>
      <c r="I5" s="57"/>
      <c r="J5" s="58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60"/>
      <c r="AJ5" s="61"/>
      <c r="AK5" s="105"/>
      <c r="AL5" s="105"/>
      <c r="AM5" s="60"/>
      <c r="AN5" s="61"/>
      <c r="AO5" s="105"/>
      <c r="AP5" s="105"/>
      <c r="AQ5" s="60"/>
      <c r="AR5" s="61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8"/>
      <c r="BR5" s="57"/>
      <c r="BS5" s="57"/>
    </row>
    <row r="6" spans="2:71" ht="10" customHeight="1" x14ac:dyDescent="0.25">
      <c r="B6" s="112"/>
      <c r="C6" s="113"/>
      <c r="D6" s="114"/>
      <c r="H6" s="57"/>
      <c r="I6" s="57"/>
      <c r="J6" s="58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60"/>
      <c r="AI6" s="105"/>
      <c r="AJ6" s="105"/>
      <c r="AK6" s="61"/>
      <c r="AL6" s="60"/>
      <c r="AM6" s="105"/>
      <c r="AN6" s="105"/>
      <c r="AO6" s="61"/>
      <c r="AP6" s="60"/>
      <c r="AQ6" s="105"/>
      <c r="AR6" s="105"/>
      <c r="AS6" s="61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8"/>
      <c r="BR6" s="57"/>
      <c r="BS6" s="57"/>
    </row>
    <row r="7" spans="2:71" ht="10" customHeight="1" x14ac:dyDescent="0.25">
      <c r="B7" s="106" t="s">
        <v>198</v>
      </c>
      <c r="C7" s="107"/>
      <c r="D7" s="108" t="s">
        <v>199</v>
      </c>
      <c r="H7" s="57"/>
      <c r="I7" s="57"/>
      <c r="J7" s="58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60"/>
      <c r="AH7" s="61"/>
      <c r="AI7" s="105"/>
      <c r="AJ7" s="105"/>
      <c r="AK7" s="60"/>
      <c r="AL7" s="61"/>
      <c r="AM7" s="105"/>
      <c r="AN7" s="105"/>
      <c r="AO7" s="60"/>
      <c r="AP7" s="61"/>
      <c r="AQ7" s="105"/>
      <c r="AR7" s="105"/>
      <c r="AS7" s="60"/>
      <c r="AT7" s="61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8"/>
      <c r="BR7" s="57"/>
      <c r="BS7" s="57"/>
    </row>
    <row r="8" spans="2:71" ht="10" customHeight="1" x14ac:dyDescent="0.25">
      <c r="B8" s="106"/>
      <c r="C8" s="107"/>
      <c r="D8" s="108"/>
      <c r="H8" s="57"/>
      <c r="I8" s="57"/>
      <c r="J8" s="58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60"/>
      <c r="AG8" s="105"/>
      <c r="AH8" s="105"/>
      <c r="AI8" s="61"/>
      <c r="AJ8" s="60"/>
      <c r="AK8" s="105"/>
      <c r="AL8" s="105"/>
      <c r="AM8" s="61"/>
      <c r="AN8" s="60"/>
      <c r="AO8" s="105"/>
      <c r="AP8" s="105"/>
      <c r="AQ8" s="61"/>
      <c r="AR8" s="60"/>
      <c r="AS8" s="105"/>
      <c r="AT8" s="105"/>
      <c r="AU8" s="61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8"/>
      <c r="BR8" s="57"/>
      <c r="BS8" s="57"/>
    </row>
    <row r="9" spans="2:71" ht="10" customHeight="1" x14ac:dyDescent="0.25">
      <c r="B9" s="106" t="s">
        <v>200</v>
      </c>
      <c r="C9" s="107"/>
      <c r="D9" s="108" t="s">
        <v>201</v>
      </c>
      <c r="H9" s="57"/>
      <c r="I9" s="57"/>
      <c r="J9" s="58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60"/>
      <c r="AF9" s="61"/>
      <c r="AG9" s="105"/>
      <c r="AH9" s="105"/>
      <c r="AI9" s="60"/>
      <c r="AJ9" s="61"/>
      <c r="AK9" s="105"/>
      <c r="AL9" s="105"/>
      <c r="AM9" s="60"/>
      <c r="AN9" s="61"/>
      <c r="AO9" s="105"/>
      <c r="AP9" s="105"/>
      <c r="AQ9" s="60"/>
      <c r="AR9" s="61"/>
      <c r="AS9" s="105"/>
      <c r="AT9" s="105"/>
      <c r="AU9" s="60"/>
      <c r="AV9" s="61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8"/>
      <c r="BR9" s="57"/>
      <c r="BS9" s="57"/>
    </row>
    <row r="10" spans="2:71" ht="10" customHeight="1" x14ac:dyDescent="0.25">
      <c r="B10" s="106"/>
      <c r="C10" s="107"/>
      <c r="D10" s="108"/>
      <c r="H10" s="57"/>
      <c r="I10" s="57"/>
      <c r="J10" s="58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60"/>
      <c r="AE10" s="105"/>
      <c r="AF10" s="105"/>
      <c r="AG10" s="61"/>
      <c r="AH10" s="60"/>
      <c r="AI10" s="105"/>
      <c r="AJ10" s="105"/>
      <c r="AK10" s="61"/>
      <c r="AL10" s="60"/>
      <c r="AM10" s="105"/>
      <c r="AN10" s="105"/>
      <c r="AO10" s="61"/>
      <c r="AP10" s="60"/>
      <c r="AQ10" s="105"/>
      <c r="AR10" s="105"/>
      <c r="AS10" s="61"/>
      <c r="AT10" s="60"/>
      <c r="AU10" s="105"/>
      <c r="AV10" s="105"/>
      <c r="AW10" s="61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8"/>
      <c r="BR10" s="57"/>
      <c r="BS10" s="57"/>
    </row>
    <row r="11" spans="2:71" ht="10" customHeight="1" x14ac:dyDescent="0.25">
      <c r="B11" s="106" t="s">
        <v>202</v>
      </c>
      <c r="C11" s="107"/>
      <c r="D11" s="108"/>
      <c r="H11" s="57"/>
      <c r="I11" s="57"/>
      <c r="J11" s="58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60"/>
      <c r="AD11" s="61"/>
      <c r="AE11" s="105"/>
      <c r="AF11" s="105"/>
      <c r="AG11" s="60"/>
      <c r="AH11" s="61"/>
      <c r="AI11" s="105"/>
      <c r="AJ11" s="105"/>
      <c r="AK11" s="60"/>
      <c r="AL11" s="61"/>
      <c r="AM11" s="105"/>
      <c r="AN11" s="105"/>
      <c r="AO11" s="60"/>
      <c r="AP11" s="61"/>
      <c r="AQ11" s="105"/>
      <c r="AR11" s="105"/>
      <c r="AS11" s="60"/>
      <c r="AT11" s="61"/>
      <c r="AU11" s="105"/>
      <c r="AV11" s="105"/>
      <c r="AW11" s="60"/>
      <c r="AX11" s="61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8"/>
      <c r="BR11" s="57"/>
      <c r="BS11" s="57"/>
    </row>
    <row r="12" spans="2:71" ht="10" customHeight="1" x14ac:dyDescent="0.25">
      <c r="B12" s="115"/>
      <c r="C12" s="116"/>
      <c r="D12" s="117"/>
      <c r="H12" s="57"/>
      <c r="I12" s="57"/>
      <c r="J12" s="58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  <c r="AC12" s="105"/>
      <c r="AD12" s="105"/>
      <c r="AE12" s="61"/>
      <c r="AF12" s="60"/>
      <c r="AG12" s="105"/>
      <c r="AH12" s="105"/>
      <c r="AI12" s="61"/>
      <c r="AJ12" s="60"/>
      <c r="AK12" s="105"/>
      <c r="AL12" s="105"/>
      <c r="AM12" s="61"/>
      <c r="AN12" s="60"/>
      <c r="AO12" s="105"/>
      <c r="AP12" s="105"/>
      <c r="AQ12" s="61"/>
      <c r="AR12" s="60"/>
      <c r="AS12" s="105"/>
      <c r="AT12" s="105"/>
      <c r="AU12" s="61"/>
      <c r="AV12" s="60"/>
      <c r="AW12" s="105"/>
      <c r="AX12" s="105"/>
      <c r="AY12" s="61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8"/>
      <c r="BR12" s="57"/>
      <c r="BS12" s="57"/>
    </row>
    <row r="13" spans="2:71" ht="10" customHeight="1" x14ac:dyDescent="0.25">
      <c r="H13" s="57"/>
      <c r="I13" s="57"/>
      <c r="J13" s="58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60"/>
      <c r="AB13" s="61"/>
      <c r="AC13" s="105"/>
      <c r="AD13" s="105"/>
      <c r="AE13" s="60"/>
      <c r="AF13" s="61"/>
      <c r="AG13" s="105"/>
      <c r="AH13" s="105"/>
      <c r="AI13" s="60"/>
      <c r="AJ13" s="61"/>
      <c r="AK13" s="105"/>
      <c r="AL13" s="105"/>
      <c r="AM13" s="60"/>
      <c r="AN13" s="61"/>
      <c r="AO13" s="105"/>
      <c r="AP13" s="105"/>
      <c r="AQ13" s="60"/>
      <c r="AR13" s="61"/>
      <c r="AS13" s="105"/>
      <c r="AT13" s="105"/>
      <c r="AU13" s="60"/>
      <c r="AV13" s="61"/>
      <c r="AW13" s="105"/>
      <c r="AX13" s="105"/>
      <c r="AY13" s="60"/>
      <c r="AZ13" s="61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8"/>
      <c r="BR13" s="57"/>
      <c r="BS13" s="57"/>
    </row>
    <row r="14" spans="2:71" ht="10" customHeight="1" x14ac:dyDescent="0.25">
      <c r="B14" s="109" t="s">
        <v>203</v>
      </c>
      <c r="C14" s="110"/>
      <c r="D14" s="111"/>
      <c r="H14" s="57"/>
      <c r="I14" s="57"/>
      <c r="J14" s="58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60"/>
      <c r="AA14" s="105"/>
      <c r="AB14" s="105"/>
      <c r="AC14" s="61"/>
      <c r="AD14" s="60"/>
      <c r="AE14" s="105"/>
      <c r="AF14" s="105"/>
      <c r="AG14" s="61"/>
      <c r="AH14" s="60"/>
      <c r="AI14" s="105"/>
      <c r="AJ14" s="105"/>
      <c r="AK14" s="61"/>
      <c r="AL14" s="60"/>
      <c r="AM14" s="105"/>
      <c r="AN14" s="105"/>
      <c r="AO14" s="61"/>
      <c r="AP14" s="60"/>
      <c r="AQ14" s="105"/>
      <c r="AR14" s="105"/>
      <c r="AS14" s="61"/>
      <c r="AT14" s="60"/>
      <c r="AU14" s="105"/>
      <c r="AV14" s="105"/>
      <c r="AW14" s="61"/>
      <c r="AX14" s="60"/>
      <c r="AY14" s="105"/>
      <c r="AZ14" s="105"/>
      <c r="BA14" s="61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8"/>
      <c r="BR14" s="57"/>
      <c r="BS14" s="57"/>
    </row>
    <row r="15" spans="2:71" ht="10" customHeight="1" x14ac:dyDescent="0.25">
      <c r="B15" s="112"/>
      <c r="C15" s="113"/>
      <c r="D15" s="114"/>
      <c r="H15" s="57"/>
      <c r="I15" s="57"/>
      <c r="J15" s="58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60"/>
      <c r="Z15" s="61"/>
      <c r="AA15" s="105"/>
      <c r="AB15" s="105"/>
      <c r="AC15" s="60"/>
      <c r="AD15" s="61"/>
      <c r="AE15" s="105"/>
      <c r="AF15" s="105"/>
      <c r="AG15" s="60"/>
      <c r="AH15" s="61"/>
      <c r="AI15" s="105"/>
      <c r="AJ15" s="105"/>
      <c r="AK15" s="60"/>
      <c r="AL15" s="61"/>
      <c r="AM15" s="105"/>
      <c r="AN15" s="105"/>
      <c r="AO15" s="60"/>
      <c r="AP15" s="61"/>
      <c r="AQ15" s="105"/>
      <c r="AR15" s="105"/>
      <c r="AS15" s="60"/>
      <c r="AT15" s="61"/>
      <c r="AU15" s="105"/>
      <c r="AV15" s="105"/>
      <c r="AW15" s="60"/>
      <c r="AX15" s="61"/>
      <c r="AY15" s="105"/>
      <c r="AZ15" s="105"/>
      <c r="BA15" s="60"/>
      <c r="BB15" s="61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8"/>
      <c r="BR15" s="57"/>
      <c r="BS15" s="57"/>
    </row>
    <row r="16" spans="2:71" ht="10" customHeight="1" x14ac:dyDescent="0.25">
      <c r="B16" s="106" t="s">
        <v>204</v>
      </c>
      <c r="C16" s="107"/>
      <c r="D16" s="118" t="s">
        <v>205</v>
      </c>
      <c r="H16" s="57"/>
      <c r="I16" s="57"/>
      <c r="J16" s="58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60"/>
      <c r="Y16" s="105"/>
      <c r="Z16" s="105"/>
      <c r="AA16" s="61"/>
      <c r="AB16" s="60"/>
      <c r="AC16" s="105"/>
      <c r="AD16" s="105"/>
      <c r="AE16" s="61"/>
      <c r="AF16" s="60"/>
      <c r="AG16" s="105"/>
      <c r="AH16" s="105"/>
      <c r="AI16" s="61"/>
      <c r="AJ16" s="60"/>
      <c r="AK16" s="105"/>
      <c r="AL16" s="105"/>
      <c r="AM16" s="61"/>
      <c r="AN16" s="60"/>
      <c r="AO16" s="105"/>
      <c r="AP16" s="105"/>
      <c r="AQ16" s="61"/>
      <c r="AR16" s="60"/>
      <c r="AS16" s="105"/>
      <c r="AT16" s="105"/>
      <c r="AU16" s="61"/>
      <c r="AV16" s="60"/>
      <c r="AW16" s="105"/>
      <c r="AX16" s="105"/>
      <c r="AY16" s="61"/>
      <c r="AZ16" s="60"/>
      <c r="BA16" s="105"/>
      <c r="BB16" s="105"/>
      <c r="BC16" s="61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8"/>
      <c r="BR16" s="57"/>
      <c r="BS16" s="57"/>
    </row>
    <row r="17" spans="2:80" ht="10" customHeight="1" x14ac:dyDescent="0.25">
      <c r="B17" s="106"/>
      <c r="C17" s="107"/>
      <c r="D17" s="118"/>
      <c r="H17" s="57"/>
      <c r="I17" s="57"/>
      <c r="J17" s="58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60"/>
      <c r="X17" s="61"/>
      <c r="Y17" s="105"/>
      <c r="Z17" s="105"/>
      <c r="AA17" s="60"/>
      <c r="AB17" s="61"/>
      <c r="AC17" s="105"/>
      <c r="AD17" s="105"/>
      <c r="AE17" s="60"/>
      <c r="AF17" s="61"/>
      <c r="AG17" s="105"/>
      <c r="AH17" s="105"/>
      <c r="AI17" s="60"/>
      <c r="AJ17" s="61"/>
      <c r="AK17" s="105"/>
      <c r="AL17" s="105"/>
      <c r="AM17" s="60"/>
      <c r="AN17" s="61"/>
      <c r="AO17" s="105"/>
      <c r="AP17" s="105"/>
      <c r="AQ17" s="60"/>
      <c r="AR17" s="61"/>
      <c r="AS17" s="105"/>
      <c r="AT17" s="105"/>
      <c r="AU17" s="60"/>
      <c r="AV17" s="61"/>
      <c r="AW17" s="105"/>
      <c r="AX17" s="105"/>
      <c r="AY17" s="60"/>
      <c r="AZ17" s="61"/>
      <c r="BA17" s="105"/>
      <c r="BB17" s="105"/>
      <c r="BC17" s="60"/>
      <c r="BD17" s="61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8"/>
      <c r="BR17" s="57"/>
      <c r="BS17" s="57"/>
    </row>
    <row r="18" spans="2:80" ht="10" customHeight="1" x14ac:dyDescent="0.25">
      <c r="B18" s="106" t="s">
        <v>206</v>
      </c>
      <c r="C18" s="107"/>
      <c r="D18" s="118" t="s">
        <v>207</v>
      </c>
      <c r="H18" s="57"/>
      <c r="I18" s="57"/>
      <c r="J18" s="58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60"/>
      <c r="W18" s="105"/>
      <c r="X18" s="105"/>
      <c r="Y18" s="61"/>
      <c r="Z18" s="60"/>
      <c r="AA18" s="105"/>
      <c r="AB18" s="105"/>
      <c r="AC18" s="61"/>
      <c r="AD18" s="60"/>
      <c r="AE18" s="105"/>
      <c r="AF18" s="105"/>
      <c r="AG18" s="61"/>
      <c r="AH18" s="60"/>
      <c r="AI18" s="105"/>
      <c r="AJ18" s="105"/>
      <c r="AK18" s="61"/>
      <c r="AL18" s="60"/>
      <c r="AM18" s="105"/>
      <c r="AN18" s="105"/>
      <c r="AO18" s="61"/>
      <c r="AP18" s="60"/>
      <c r="AQ18" s="105"/>
      <c r="AR18" s="105"/>
      <c r="AS18" s="61"/>
      <c r="AT18" s="60"/>
      <c r="AU18" s="105"/>
      <c r="AV18" s="105"/>
      <c r="AW18" s="61"/>
      <c r="AX18" s="60"/>
      <c r="AY18" s="105"/>
      <c r="AZ18" s="105"/>
      <c r="BA18" s="61"/>
      <c r="BB18" s="60"/>
      <c r="BC18" s="105"/>
      <c r="BD18" s="105"/>
      <c r="BE18" s="61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8"/>
      <c r="BR18" s="57"/>
      <c r="BS18" s="57"/>
    </row>
    <row r="19" spans="2:80" ht="10" customHeight="1" x14ac:dyDescent="0.25">
      <c r="B19" s="106"/>
      <c r="C19" s="107"/>
      <c r="D19" s="118"/>
      <c r="H19" s="57"/>
      <c r="I19" s="57"/>
      <c r="J19" s="58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60"/>
      <c r="V19" s="61"/>
      <c r="W19" s="105"/>
      <c r="X19" s="105"/>
      <c r="Y19" s="60"/>
      <c r="Z19" s="61"/>
      <c r="AA19" s="105"/>
      <c r="AB19" s="105"/>
      <c r="AC19" s="60"/>
      <c r="AD19" s="61"/>
      <c r="AE19" s="105"/>
      <c r="AF19" s="105"/>
      <c r="AG19" s="60"/>
      <c r="AH19" s="61"/>
      <c r="AI19" s="105"/>
      <c r="AJ19" s="105"/>
      <c r="AK19" s="60"/>
      <c r="AL19" s="61"/>
      <c r="AM19" s="105"/>
      <c r="AN19" s="105"/>
      <c r="AO19" s="60"/>
      <c r="AP19" s="61"/>
      <c r="AQ19" s="105"/>
      <c r="AR19" s="105"/>
      <c r="AS19" s="60"/>
      <c r="AT19" s="61"/>
      <c r="AU19" s="105"/>
      <c r="AV19" s="105"/>
      <c r="AW19" s="60"/>
      <c r="AX19" s="61"/>
      <c r="AY19" s="105"/>
      <c r="AZ19" s="105"/>
      <c r="BA19" s="60"/>
      <c r="BB19" s="61"/>
      <c r="BC19" s="105"/>
      <c r="BD19" s="105"/>
      <c r="BE19" s="60"/>
      <c r="BF19" s="61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8"/>
      <c r="BR19" s="57"/>
      <c r="BS19" s="57"/>
    </row>
    <row r="20" spans="2:80" ht="10" customHeight="1" x14ac:dyDescent="0.25">
      <c r="B20" s="106" t="s">
        <v>208</v>
      </c>
      <c r="C20" s="107"/>
      <c r="D20" s="118" t="s">
        <v>209</v>
      </c>
      <c r="H20" s="57"/>
      <c r="I20" s="57"/>
      <c r="J20" s="58"/>
      <c r="K20" s="59"/>
      <c r="L20" s="59"/>
      <c r="M20" s="59"/>
      <c r="N20" s="59"/>
      <c r="O20" s="59"/>
      <c r="P20" s="59"/>
      <c r="Q20" s="59"/>
      <c r="R20" s="59"/>
      <c r="S20" s="59"/>
      <c r="T20" s="60"/>
      <c r="U20" s="105"/>
      <c r="V20" s="105"/>
      <c r="W20" s="61"/>
      <c r="X20" s="60"/>
      <c r="Y20" s="105"/>
      <c r="Z20" s="105"/>
      <c r="AA20" s="61"/>
      <c r="AB20" s="60"/>
      <c r="AC20" s="105"/>
      <c r="AD20" s="105"/>
      <c r="AE20" s="61"/>
      <c r="AF20" s="60"/>
      <c r="AG20" s="105"/>
      <c r="AH20" s="105"/>
      <c r="AI20" s="61"/>
      <c r="AJ20" s="60"/>
      <c r="AK20" s="105"/>
      <c r="AL20" s="105"/>
      <c r="AM20" s="61"/>
      <c r="AN20" s="60"/>
      <c r="AO20" s="105"/>
      <c r="AP20" s="105"/>
      <c r="AQ20" s="61"/>
      <c r="AR20" s="60"/>
      <c r="AS20" s="105"/>
      <c r="AT20" s="105"/>
      <c r="AU20" s="61"/>
      <c r="AV20" s="60"/>
      <c r="AW20" s="105"/>
      <c r="AX20" s="105"/>
      <c r="AY20" s="61"/>
      <c r="AZ20" s="60"/>
      <c r="BA20" s="105"/>
      <c r="BB20" s="105"/>
      <c r="BC20" s="61"/>
      <c r="BD20" s="60"/>
      <c r="BE20" s="105"/>
      <c r="BF20" s="105"/>
      <c r="BG20" s="61"/>
      <c r="BH20" s="59"/>
      <c r="BI20" s="59"/>
      <c r="BJ20" s="59"/>
      <c r="BK20" s="59"/>
      <c r="BL20" s="59"/>
      <c r="BM20" s="59"/>
      <c r="BN20" s="59"/>
      <c r="BO20" s="59"/>
      <c r="BP20" s="59"/>
      <c r="BQ20" s="58"/>
      <c r="BR20" s="57"/>
      <c r="BS20" s="57"/>
    </row>
    <row r="21" spans="2:80" ht="10" customHeight="1" x14ac:dyDescent="0.25">
      <c r="B21" s="115"/>
      <c r="C21" s="116"/>
      <c r="D21" s="119"/>
      <c r="H21" s="57"/>
      <c r="I21" s="57"/>
      <c r="J21" s="58"/>
      <c r="K21" s="59"/>
      <c r="L21" s="59"/>
      <c r="M21" s="59"/>
      <c r="N21" s="59"/>
      <c r="O21" s="59"/>
      <c r="P21" s="59"/>
      <c r="Q21" s="59"/>
      <c r="R21" s="59"/>
      <c r="S21" s="60"/>
      <c r="T21" s="61"/>
      <c r="U21" s="105"/>
      <c r="V21" s="105"/>
      <c r="W21" s="60"/>
      <c r="X21" s="61"/>
      <c r="Y21" s="105"/>
      <c r="Z21" s="105"/>
      <c r="AA21" s="60"/>
      <c r="AB21" s="61"/>
      <c r="AC21" s="105"/>
      <c r="AD21" s="105"/>
      <c r="AE21" s="60"/>
      <c r="AF21" s="61"/>
      <c r="AG21" s="105"/>
      <c r="AH21" s="105"/>
      <c r="AI21" s="60"/>
      <c r="AJ21" s="61"/>
      <c r="AK21" s="105"/>
      <c r="AL21" s="105"/>
      <c r="AM21" s="60"/>
      <c r="AN21" s="61"/>
      <c r="AO21" s="105"/>
      <c r="AP21" s="105"/>
      <c r="AQ21" s="60"/>
      <c r="AR21" s="61"/>
      <c r="AS21" s="105"/>
      <c r="AT21" s="105"/>
      <c r="AU21" s="60"/>
      <c r="AV21" s="61"/>
      <c r="AW21" s="105"/>
      <c r="AX21" s="105"/>
      <c r="AY21" s="60"/>
      <c r="AZ21" s="61"/>
      <c r="BA21" s="105"/>
      <c r="BB21" s="105"/>
      <c r="BC21" s="60"/>
      <c r="BD21" s="61"/>
      <c r="BE21" s="105"/>
      <c r="BF21" s="105"/>
      <c r="BG21" s="60"/>
      <c r="BH21" s="61"/>
      <c r="BI21" s="59"/>
      <c r="BJ21" s="59"/>
      <c r="BK21" s="59"/>
      <c r="BL21" s="59"/>
      <c r="BM21" s="59"/>
      <c r="BN21" s="59"/>
      <c r="BO21" s="59"/>
      <c r="BP21" s="59"/>
      <c r="BQ21" s="58"/>
      <c r="BR21" s="57"/>
      <c r="BS21" s="57"/>
    </row>
    <row r="22" spans="2:80" ht="10" customHeight="1" x14ac:dyDescent="0.25">
      <c r="H22" s="57"/>
      <c r="I22" s="57"/>
      <c r="J22" s="58"/>
      <c r="K22" s="59"/>
      <c r="L22" s="59"/>
      <c r="M22" s="59"/>
      <c r="N22" s="59"/>
      <c r="O22" s="59"/>
      <c r="P22" s="59"/>
      <c r="Q22" s="59"/>
      <c r="R22" s="60"/>
      <c r="S22" s="105" t="s">
        <v>201</v>
      </c>
      <c r="T22" s="105"/>
      <c r="U22" s="61"/>
      <c r="V22" s="60"/>
      <c r="W22" s="105"/>
      <c r="X22" s="105"/>
      <c r="Y22" s="61"/>
      <c r="Z22" s="60"/>
      <c r="AA22" s="105"/>
      <c r="AB22" s="105"/>
      <c r="AC22" s="61"/>
      <c r="AD22" s="60"/>
      <c r="AE22" s="105"/>
      <c r="AF22" s="105"/>
      <c r="AG22" s="61"/>
      <c r="AH22" s="60"/>
      <c r="AI22" s="105"/>
      <c r="AJ22" s="105"/>
      <c r="AK22" s="61"/>
      <c r="AL22" s="60"/>
      <c r="AM22" s="105"/>
      <c r="AN22" s="105"/>
      <c r="AO22" s="61"/>
      <c r="AP22" s="60"/>
      <c r="AQ22" s="105"/>
      <c r="AR22" s="105"/>
      <c r="AS22" s="61"/>
      <c r="AT22" s="60"/>
      <c r="AU22" s="105"/>
      <c r="AV22" s="105"/>
      <c r="AW22" s="61"/>
      <c r="AX22" s="60"/>
      <c r="AY22" s="105"/>
      <c r="AZ22" s="105"/>
      <c r="BA22" s="61"/>
      <c r="BB22" s="60"/>
      <c r="BC22" s="105"/>
      <c r="BD22" s="105"/>
      <c r="BE22" s="61"/>
      <c r="BF22" s="60"/>
      <c r="BG22" s="105"/>
      <c r="BH22" s="105"/>
      <c r="BI22" s="61"/>
      <c r="BJ22" s="59"/>
      <c r="BK22" s="59"/>
      <c r="BL22" s="59"/>
      <c r="BM22" s="59"/>
      <c r="BN22" s="59"/>
      <c r="BO22" s="59"/>
      <c r="BP22" s="59"/>
      <c r="BQ22" s="58"/>
      <c r="BR22" s="57"/>
      <c r="BS22" s="57"/>
    </row>
    <row r="23" spans="2:80" ht="10" customHeight="1" x14ac:dyDescent="0.25">
      <c r="B23" s="109" t="s">
        <v>210</v>
      </c>
      <c r="C23" s="110"/>
      <c r="D23" s="111"/>
      <c r="H23" s="57"/>
      <c r="I23" s="57"/>
      <c r="J23" s="58"/>
      <c r="K23" s="59"/>
      <c r="L23" s="59"/>
      <c r="M23" s="59"/>
      <c r="N23" s="59"/>
      <c r="O23" s="59"/>
      <c r="P23" s="59"/>
      <c r="Q23" s="60"/>
      <c r="R23" s="61"/>
      <c r="S23" s="105"/>
      <c r="T23" s="105"/>
      <c r="U23" s="60"/>
      <c r="V23" s="61"/>
      <c r="W23" s="105"/>
      <c r="X23" s="105"/>
      <c r="Y23" s="60"/>
      <c r="Z23" s="61"/>
      <c r="AA23" s="105"/>
      <c r="AB23" s="105"/>
      <c r="AC23" s="60"/>
      <c r="AD23" s="61"/>
      <c r="AE23" s="105"/>
      <c r="AF23" s="105"/>
      <c r="AG23" s="60"/>
      <c r="AH23" s="61"/>
      <c r="AI23" s="105"/>
      <c r="AJ23" s="105"/>
      <c r="AK23" s="60"/>
      <c r="AL23" s="61"/>
      <c r="AM23" s="105"/>
      <c r="AN23" s="105"/>
      <c r="AO23" s="60"/>
      <c r="AP23" s="61"/>
      <c r="AQ23" s="105"/>
      <c r="AR23" s="105"/>
      <c r="AS23" s="60"/>
      <c r="AT23" s="61"/>
      <c r="AU23" s="105"/>
      <c r="AV23" s="105"/>
      <c r="AW23" s="60"/>
      <c r="AX23" s="61"/>
      <c r="AY23" s="105"/>
      <c r="AZ23" s="105"/>
      <c r="BA23" s="60"/>
      <c r="BB23" s="61"/>
      <c r="BC23" s="105"/>
      <c r="BD23" s="105"/>
      <c r="BE23" s="60"/>
      <c r="BF23" s="61"/>
      <c r="BG23" s="105"/>
      <c r="BH23" s="105"/>
      <c r="BI23" s="60"/>
      <c r="BJ23" s="61"/>
      <c r="BK23" s="59"/>
      <c r="BL23" s="59"/>
      <c r="BM23" s="59"/>
      <c r="BN23" s="59"/>
      <c r="BO23" s="59"/>
      <c r="BP23" s="59"/>
      <c r="BQ23" s="58"/>
      <c r="BR23" s="57"/>
      <c r="BS23" s="57"/>
    </row>
    <row r="24" spans="2:80" ht="10" customHeight="1" x14ac:dyDescent="0.25">
      <c r="B24" s="112"/>
      <c r="C24" s="113"/>
      <c r="D24" s="114"/>
      <c r="H24" s="57"/>
      <c r="I24" s="57"/>
      <c r="J24" s="58"/>
      <c r="K24" s="59"/>
      <c r="L24" s="59"/>
      <c r="M24" s="59"/>
      <c r="N24" s="59"/>
      <c r="O24" s="59"/>
      <c r="P24" s="60"/>
      <c r="Q24" s="105"/>
      <c r="R24" s="105"/>
      <c r="S24" s="61"/>
      <c r="T24" s="60"/>
      <c r="U24" s="105"/>
      <c r="V24" s="105"/>
      <c r="W24" s="61"/>
      <c r="X24" s="60"/>
      <c r="Y24" s="105"/>
      <c r="Z24" s="105"/>
      <c r="AA24" s="61"/>
      <c r="AB24" s="60"/>
      <c r="AC24" s="105"/>
      <c r="AD24" s="105"/>
      <c r="AE24" s="61"/>
      <c r="AF24" s="60"/>
      <c r="AG24" s="105"/>
      <c r="AH24" s="105"/>
      <c r="AI24" s="61"/>
      <c r="AJ24" s="60"/>
      <c r="AK24" s="105"/>
      <c r="AL24" s="105"/>
      <c r="AM24" s="61"/>
      <c r="AN24" s="60"/>
      <c r="AO24" s="105"/>
      <c r="AP24" s="105"/>
      <c r="AQ24" s="61"/>
      <c r="AR24" s="60"/>
      <c r="AS24" s="105"/>
      <c r="AT24" s="105"/>
      <c r="AU24" s="61"/>
      <c r="AV24" s="60"/>
      <c r="AW24" s="105"/>
      <c r="AX24" s="105"/>
      <c r="AY24" s="61"/>
      <c r="AZ24" s="60"/>
      <c r="BA24" s="105"/>
      <c r="BB24" s="105"/>
      <c r="BC24" s="61"/>
      <c r="BD24" s="60"/>
      <c r="BE24" s="105"/>
      <c r="BF24" s="105"/>
      <c r="BG24" s="61"/>
      <c r="BH24" s="60"/>
      <c r="BI24" s="105"/>
      <c r="BJ24" s="105"/>
      <c r="BK24" s="61"/>
      <c r="BL24" s="59"/>
      <c r="BM24" s="59"/>
      <c r="BN24" s="59"/>
      <c r="BO24" s="59"/>
      <c r="BP24" s="59"/>
      <c r="BQ24" s="58"/>
      <c r="BR24" s="57"/>
      <c r="BS24" s="57"/>
    </row>
    <row r="25" spans="2:80" ht="10" customHeight="1" x14ac:dyDescent="0.25">
      <c r="B25" s="106" t="s">
        <v>211</v>
      </c>
      <c r="C25" s="107"/>
      <c r="D25" s="118" t="s">
        <v>212</v>
      </c>
      <c r="H25" s="57"/>
      <c r="I25" s="57"/>
      <c r="J25" s="58"/>
      <c r="K25" s="59"/>
      <c r="L25" s="59"/>
      <c r="M25" s="59"/>
      <c r="N25" s="59"/>
      <c r="O25" s="60"/>
      <c r="P25" s="61"/>
      <c r="Q25" s="105"/>
      <c r="R25" s="105"/>
      <c r="S25" s="60"/>
      <c r="T25" s="61"/>
      <c r="U25" s="105"/>
      <c r="V25" s="105"/>
      <c r="W25" s="60"/>
      <c r="X25" s="61"/>
      <c r="Y25" s="105"/>
      <c r="Z25" s="105"/>
      <c r="AA25" s="60"/>
      <c r="AB25" s="61"/>
      <c r="AC25" s="105"/>
      <c r="AD25" s="105"/>
      <c r="AE25" s="60"/>
      <c r="AF25" s="61"/>
      <c r="AG25" s="105"/>
      <c r="AH25" s="105"/>
      <c r="AI25" s="60"/>
      <c r="AJ25" s="61"/>
      <c r="AK25" s="105"/>
      <c r="AL25" s="105"/>
      <c r="AM25" s="60"/>
      <c r="AN25" s="61"/>
      <c r="AO25" s="105"/>
      <c r="AP25" s="105"/>
      <c r="AQ25" s="60"/>
      <c r="AR25" s="61"/>
      <c r="AS25" s="105"/>
      <c r="AT25" s="105"/>
      <c r="AU25" s="60"/>
      <c r="AV25" s="61"/>
      <c r="AW25" s="105"/>
      <c r="AX25" s="105"/>
      <c r="AY25" s="60"/>
      <c r="AZ25" s="61"/>
      <c r="BA25" s="105"/>
      <c r="BB25" s="105"/>
      <c r="BC25" s="60"/>
      <c r="BD25" s="61"/>
      <c r="BE25" s="105"/>
      <c r="BF25" s="105"/>
      <c r="BG25" s="60"/>
      <c r="BH25" s="61"/>
      <c r="BI25" s="105"/>
      <c r="BJ25" s="105"/>
      <c r="BK25" s="60"/>
      <c r="BL25" s="61"/>
      <c r="BM25" s="59"/>
      <c r="BN25" s="59"/>
      <c r="BO25" s="59"/>
      <c r="BP25" s="59"/>
      <c r="BQ25" s="58"/>
      <c r="BR25" s="57"/>
      <c r="BS25" s="57"/>
    </row>
    <row r="26" spans="2:80" ht="10" customHeight="1" x14ac:dyDescent="0.25">
      <c r="B26" s="106"/>
      <c r="C26" s="107"/>
      <c r="D26" s="118"/>
      <c r="H26" s="57"/>
      <c r="I26" s="57"/>
      <c r="J26" s="58"/>
      <c r="K26" s="59"/>
      <c r="L26" s="59"/>
      <c r="M26" s="59"/>
      <c r="N26" s="60"/>
      <c r="O26" s="105"/>
      <c r="P26" s="105"/>
      <c r="Q26" s="61"/>
      <c r="R26" s="60"/>
      <c r="S26" s="105"/>
      <c r="T26" s="105"/>
      <c r="U26" s="61"/>
      <c r="V26" s="60"/>
      <c r="W26" s="105"/>
      <c r="X26" s="105"/>
      <c r="Y26" s="61"/>
      <c r="Z26" s="60"/>
      <c r="AA26" s="105"/>
      <c r="AB26" s="105"/>
      <c r="AC26" s="61"/>
      <c r="AD26" s="60"/>
      <c r="AE26" s="105"/>
      <c r="AF26" s="105"/>
      <c r="AG26" s="61"/>
      <c r="AH26" s="60"/>
      <c r="AI26" s="105"/>
      <c r="AJ26" s="105"/>
      <c r="AK26" s="61"/>
      <c r="AL26" s="60"/>
      <c r="AM26" s="105"/>
      <c r="AN26" s="105"/>
      <c r="AO26" s="61"/>
      <c r="AP26" s="60"/>
      <c r="AQ26" s="105"/>
      <c r="AR26" s="105"/>
      <c r="AS26" s="61"/>
      <c r="AT26" s="60"/>
      <c r="AU26" s="105"/>
      <c r="AV26" s="105"/>
      <c r="AW26" s="61"/>
      <c r="AX26" s="60"/>
      <c r="AY26" s="105"/>
      <c r="AZ26" s="105"/>
      <c r="BA26" s="61"/>
      <c r="BB26" s="60"/>
      <c r="BC26" s="105"/>
      <c r="BD26" s="105"/>
      <c r="BE26" s="61"/>
      <c r="BF26" s="60"/>
      <c r="BG26" s="105"/>
      <c r="BH26" s="105"/>
      <c r="BI26" s="61"/>
      <c r="BJ26" s="60"/>
      <c r="BK26" s="105"/>
      <c r="BL26" s="105"/>
      <c r="BM26" s="61"/>
      <c r="BN26" s="59"/>
      <c r="BO26" s="59"/>
      <c r="BP26" s="59"/>
      <c r="BQ26" s="58"/>
      <c r="BR26" s="57"/>
      <c r="BS26" s="57"/>
    </row>
    <row r="27" spans="2:80" ht="10" customHeight="1" x14ac:dyDescent="0.25">
      <c r="B27" s="106" t="s">
        <v>213</v>
      </c>
      <c r="C27" s="107"/>
      <c r="D27" s="118" t="s">
        <v>214</v>
      </c>
      <c r="H27" s="57"/>
      <c r="I27" s="57"/>
      <c r="J27" s="58"/>
      <c r="K27" s="59"/>
      <c r="L27" s="59"/>
      <c r="M27" s="60"/>
      <c r="N27" s="61"/>
      <c r="O27" s="105"/>
      <c r="P27" s="105"/>
      <c r="Q27" s="60"/>
      <c r="R27" s="61"/>
      <c r="S27" s="105"/>
      <c r="T27" s="105"/>
      <c r="U27" s="60"/>
      <c r="V27" s="61"/>
      <c r="W27" s="105"/>
      <c r="X27" s="105"/>
      <c r="Y27" s="60"/>
      <c r="Z27" s="61"/>
      <c r="AA27" s="105"/>
      <c r="AB27" s="105"/>
      <c r="AC27" s="60"/>
      <c r="AD27" s="61"/>
      <c r="AE27" s="105"/>
      <c r="AF27" s="105"/>
      <c r="AG27" s="60"/>
      <c r="AH27" s="61"/>
      <c r="AI27" s="105"/>
      <c r="AJ27" s="105"/>
      <c r="AK27" s="60"/>
      <c r="AL27" s="61"/>
      <c r="AM27" s="105"/>
      <c r="AN27" s="105"/>
      <c r="AO27" s="60"/>
      <c r="AP27" s="61"/>
      <c r="AQ27" s="105"/>
      <c r="AR27" s="105"/>
      <c r="AS27" s="60"/>
      <c r="AT27" s="61"/>
      <c r="AU27" s="105"/>
      <c r="AV27" s="105"/>
      <c r="AW27" s="60"/>
      <c r="AX27" s="61"/>
      <c r="AY27" s="105"/>
      <c r="AZ27" s="105"/>
      <c r="BA27" s="60"/>
      <c r="BB27" s="61"/>
      <c r="BC27" s="105"/>
      <c r="BD27" s="105"/>
      <c r="BE27" s="60"/>
      <c r="BF27" s="61"/>
      <c r="BG27" s="105"/>
      <c r="BH27" s="105"/>
      <c r="BI27" s="60"/>
      <c r="BJ27" s="61"/>
      <c r="BK27" s="105"/>
      <c r="BL27" s="105"/>
      <c r="BM27" s="60"/>
      <c r="BN27" s="61"/>
      <c r="BO27" s="59"/>
      <c r="BP27" s="59"/>
      <c r="BQ27" s="58"/>
      <c r="BR27" s="57"/>
      <c r="BS27" s="57"/>
    </row>
    <row r="28" spans="2:80" ht="10" customHeight="1" x14ac:dyDescent="0.25">
      <c r="B28" s="106"/>
      <c r="C28" s="107"/>
      <c r="D28" s="118"/>
      <c r="H28" s="57"/>
      <c r="I28" s="57"/>
      <c r="J28" s="58"/>
      <c r="K28" s="59"/>
      <c r="L28" s="60"/>
      <c r="M28" s="105" t="s">
        <v>199</v>
      </c>
      <c r="N28" s="105"/>
      <c r="O28" s="61"/>
      <c r="P28" s="60"/>
      <c r="Q28" s="105"/>
      <c r="R28" s="105"/>
      <c r="S28" s="61"/>
      <c r="T28" s="60"/>
      <c r="U28" s="105"/>
      <c r="V28" s="105"/>
      <c r="W28" s="61"/>
      <c r="X28" s="60"/>
      <c r="Y28" s="105"/>
      <c r="Z28" s="105"/>
      <c r="AA28" s="61"/>
      <c r="AB28" s="60"/>
      <c r="AC28" s="105"/>
      <c r="AD28" s="105"/>
      <c r="AE28" s="61"/>
      <c r="AF28" s="60"/>
      <c r="AG28" s="105"/>
      <c r="AH28" s="105"/>
      <c r="AI28" s="61"/>
      <c r="AJ28" s="60"/>
      <c r="AK28" s="105"/>
      <c r="AL28" s="105"/>
      <c r="AM28" s="61"/>
      <c r="AN28" s="60"/>
      <c r="AO28" s="105"/>
      <c r="AP28" s="105"/>
      <c r="AQ28" s="61"/>
      <c r="AR28" s="60"/>
      <c r="AS28" s="105"/>
      <c r="AT28" s="105"/>
      <c r="AU28" s="61"/>
      <c r="AV28" s="60"/>
      <c r="AW28" s="105"/>
      <c r="AX28" s="105"/>
      <c r="AY28" s="61"/>
      <c r="AZ28" s="60"/>
      <c r="BA28" s="105"/>
      <c r="BB28" s="105"/>
      <c r="BC28" s="61"/>
      <c r="BD28" s="60"/>
      <c r="BE28" s="105"/>
      <c r="BF28" s="105"/>
      <c r="BG28" s="61"/>
      <c r="BH28" s="60"/>
      <c r="BI28" s="105"/>
      <c r="BJ28" s="105"/>
      <c r="BK28" s="61"/>
      <c r="BL28" s="60"/>
      <c r="BM28" s="105"/>
      <c r="BN28" s="105"/>
      <c r="BO28" s="61"/>
      <c r="BP28" s="59"/>
      <c r="BQ28" s="62"/>
      <c r="BR28" s="63"/>
      <c r="BS28" s="57"/>
      <c r="BU28" s="64"/>
      <c r="BV28" s="64"/>
      <c r="BY28" s="64"/>
      <c r="BZ28" s="64"/>
    </row>
    <row r="29" spans="2:80" ht="10" customHeight="1" x14ac:dyDescent="0.25">
      <c r="B29" s="106" t="s">
        <v>215</v>
      </c>
      <c r="C29" s="107"/>
      <c r="D29" s="118" t="s">
        <v>216</v>
      </c>
      <c r="H29" s="57"/>
      <c r="I29" s="57"/>
      <c r="J29" s="58"/>
      <c r="K29" s="60"/>
      <c r="L29" s="61"/>
      <c r="M29" s="105"/>
      <c r="N29" s="105"/>
      <c r="O29" s="60"/>
      <c r="P29" s="61"/>
      <c r="Q29" s="105"/>
      <c r="R29" s="105"/>
      <c r="S29" s="60"/>
      <c r="T29" s="61"/>
      <c r="U29" s="105"/>
      <c r="V29" s="105"/>
      <c r="W29" s="60"/>
      <c r="X29" s="61"/>
      <c r="Y29" s="105"/>
      <c r="Z29" s="105"/>
      <c r="AA29" s="60"/>
      <c r="AB29" s="61"/>
      <c r="AC29" s="105"/>
      <c r="AD29" s="105"/>
      <c r="AE29" s="60"/>
      <c r="AF29" s="61"/>
      <c r="AG29" s="105"/>
      <c r="AH29" s="105"/>
      <c r="AI29" s="60"/>
      <c r="AJ29" s="61"/>
      <c r="AK29" s="105"/>
      <c r="AL29" s="105"/>
      <c r="AM29" s="60"/>
      <c r="AN29" s="61"/>
      <c r="AO29" s="105"/>
      <c r="AP29" s="105"/>
      <c r="AQ29" s="60"/>
      <c r="AR29" s="61"/>
      <c r="AS29" s="105"/>
      <c r="AT29" s="105"/>
      <c r="AU29" s="60"/>
      <c r="AV29" s="61"/>
      <c r="AW29" s="105"/>
      <c r="AX29" s="105"/>
      <c r="AY29" s="60"/>
      <c r="AZ29" s="61"/>
      <c r="BA29" s="105"/>
      <c r="BB29" s="105"/>
      <c r="BC29" s="60"/>
      <c r="BD29" s="61"/>
      <c r="BE29" s="105"/>
      <c r="BF29" s="105"/>
      <c r="BG29" s="60"/>
      <c r="BH29" s="61"/>
      <c r="BI29" s="105"/>
      <c r="BJ29" s="105"/>
      <c r="BK29" s="60"/>
      <c r="BL29" s="61"/>
      <c r="BM29" s="105"/>
      <c r="BN29" s="105"/>
      <c r="BO29" s="60"/>
      <c r="BP29" s="61"/>
      <c r="BQ29" s="62"/>
      <c r="BR29" s="63"/>
      <c r="BS29" s="57"/>
      <c r="BU29" s="64"/>
      <c r="BV29" s="64"/>
      <c r="BY29" s="64"/>
      <c r="BZ29" s="64"/>
    </row>
    <row r="30" spans="2:80" ht="10" customHeight="1" x14ac:dyDescent="0.2">
      <c r="B30" s="115"/>
      <c r="C30" s="116"/>
      <c r="D30" s="119"/>
      <c r="H30" s="57"/>
      <c r="I30" s="57"/>
      <c r="J30" s="65"/>
      <c r="K30" s="105" t="s">
        <v>199</v>
      </c>
      <c r="L30" s="105"/>
      <c r="M30" s="61"/>
      <c r="N30" s="60"/>
      <c r="O30" s="105"/>
      <c r="P30" s="105"/>
      <c r="Q30" s="61"/>
      <c r="R30" s="60"/>
      <c r="S30" s="105"/>
      <c r="T30" s="105"/>
      <c r="U30" s="61"/>
      <c r="V30" s="60"/>
      <c r="W30" s="105"/>
      <c r="X30" s="105"/>
      <c r="Y30" s="61"/>
      <c r="Z30" s="60"/>
      <c r="AA30" s="105"/>
      <c r="AB30" s="105"/>
      <c r="AC30" s="61"/>
      <c r="AD30" s="60"/>
      <c r="AE30" s="105"/>
      <c r="AF30" s="105"/>
      <c r="AG30" s="61"/>
      <c r="AH30" s="60"/>
      <c r="AI30" s="105"/>
      <c r="AJ30" s="105"/>
      <c r="AK30" s="61"/>
      <c r="AL30" s="60"/>
      <c r="AM30" s="105"/>
      <c r="AN30" s="105"/>
      <c r="AO30" s="61"/>
      <c r="AP30" s="60"/>
      <c r="AQ30" s="105"/>
      <c r="AR30" s="105"/>
      <c r="AS30" s="61"/>
      <c r="AT30" s="60"/>
      <c r="AU30" s="105"/>
      <c r="AV30" s="105"/>
      <c r="AW30" s="61"/>
      <c r="AX30" s="60"/>
      <c r="AY30" s="105"/>
      <c r="AZ30" s="105"/>
      <c r="BA30" s="61"/>
      <c r="BB30" s="60"/>
      <c r="BC30" s="105"/>
      <c r="BD30" s="105"/>
      <c r="BE30" s="61"/>
      <c r="BF30" s="60"/>
      <c r="BG30" s="105"/>
      <c r="BH30" s="105"/>
      <c r="BI30" s="61"/>
      <c r="BJ30" s="60"/>
      <c r="BK30" s="105"/>
      <c r="BL30" s="105"/>
      <c r="BM30" s="61"/>
      <c r="BN30" s="60"/>
      <c r="BO30" s="105"/>
      <c r="BP30" s="105"/>
      <c r="BQ30" s="66"/>
      <c r="BR30" s="57"/>
      <c r="BS30" s="67"/>
      <c r="BT30" s="64"/>
      <c r="BW30" s="68"/>
      <c r="BX30" s="64"/>
      <c r="CA30" s="64"/>
      <c r="CB30" s="64"/>
    </row>
    <row r="31" spans="2:80" ht="10" customHeight="1" x14ac:dyDescent="0.2">
      <c r="H31" s="57"/>
      <c r="I31" s="69"/>
      <c r="J31" s="66"/>
      <c r="K31" s="105"/>
      <c r="L31" s="105"/>
      <c r="M31" s="60"/>
      <c r="N31" s="61"/>
      <c r="O31" s="105"/>
      <c r="P31" s="105"/>
      <c r="Q31" s="60"/>
      <c r="R31" s="61"/>
      <c r="S31" s="105"/>
      <c r="T31" s="105"/>
      <c r="U31" s="60"/>
      <c r="V31" s="61"/>
      <c r="W31" s="105"/>
      <c r="X31" s="105"/>
      <c r="Y31" s="60"/>
      <c r="Z31" s="61"/>
      <c r="AA31" s="105"/>
      <c r="AB31" s="105"/>
      <c r="AC31" s="60"/>
      <c r="AD31" s="61"/>
      <c r="AE31" s="105"/>
      <c r="AF31" s="105"/>
      <c r="AG31" s="60"/>
      <c r="AH31" s="61"/>
      <c r="AI31" s="105"/>
      <c r="AJ31" s="105"/>
      <c r="AK31" s="60"/>
      <c r="AL31" s="61"/>
      <c r="AM31" s="105"/>
      <c r="AN31" s="105"/>
      <c r="AO31" s="60"/>
      <c r="AP31" s="61"/>
      <c r="AQ31" s="105"/>
      <c r="AR31" s="105"/>
      <c r="AS31" s="60"/>
      <c r="AT31" s="61"/>
      <c r="AU31" s="105"/>
      <c r="AV31" s="105"/>
      <c r="AW31" s="60"/>
      <c r="AX31" s="61"/>
      <c r="AY31" s="105"/>
      <c r="AZ31" s="105"/>
      <c r="BA31" s="60"/>
      <c r="BB31" s="61"/>
      <c r="BC31" s="105"/>
      <c r="BD31" s="105"/>
      <c r="BE31" s="60"/>
      <c r="BF31" s="61"/>
      <c r="BG31" s="105"/>
      <c r="BH31" s="105"/>
      <c r="BI31" s="60"/>
      <c r="BJ31" s="61"/>
      <c r="BK31" s="105"/>
      <c r="BL31" s="105"/>
      <c r="BM31" s="60"/>
      <c r="BN31" s="61"/>
      <c r="BO31" s="105"/>
      <c r="BP31" s="105"/>
      <c r="BQ31" s="65"/>
      <c r="BR31" s="70"/>
      <c r="BS31" s="67"/>
      <c r="BT31" s="64"/>
      <c r="BW31" s="68"/>
      <c r="BX31" s="64"/>
      <c r="CA31" s="64"/>
      <c r="CB31" s="64"/>
    </row>
    <row r="32" spans="2:80" ht="10" customHeight="1" x14ac:dyDescent="0.25">
      <c r="H32" s="69"/>
      <c r="I32" s="57"/>
      <c r="J32" s="58"/>
      <c r="K32" s="66"/>
      <c r="L32" s="65"/>
      <c r="M32" s="58"/>
      <c r="N32" s="58"/>
      <c r="O32" s="66"/>
      <c r="P32" s="65"/>
      <c r="Q32" s="58"/>
      <c r="R32" s="58"/>
      <c r="S32" s="66"/>
      <c r="T32" s="65"/>
      <c r="U32" s="58"/>
      <c r="V32" s="58"/>
      <c r="W32" s="66"/>
      <c r="X32" s="65"/>
      <c r="Y32" s="58"/>
      <c r="Z32" s="58"/>
      <c r="AA32" s="66"/>
      <c r="AB32" s="65"/>
      <c r="AC32" s="58"/>
      <c r="AD32" s="58"/>
      <c r="AE32" s="66"/>
      <c r="AF32" s="65"/>
      <c r="AG32" s="58"/>
      <c r="AH32" s="58"/>
      <c r="AI32" s="66"/>
      <c r="AJ32" s="65"/>
      <c r="AK32" s="58"/>
      <c r="AL32" s="58"/>
      <c r="AM32" s="66"/>
      <c r="AN32" s="65"/>
      <c r="AO32" s="58"/>
      <c r="AP32" s="58"/>
      <c r="AQ32" s="66"/>
      <c r="AR32" s="65"/>
      <c r="AS32" s="58"/>
      <c r="AT32" s="58"/>
      <c r="AU32" s="66"/>
      <c r="AV32" s="65"/>
      <c r="AW32" s="58"/>
      <c r="AX32" s="58"/>
      <c r="AY32" s="66"/>
      <c r="AZ32" s="65"/>
      <c r="BA32" s="58"/>
      <c r="BB32" s="58"/>
      <c r="BC32" s="66"/>
      <c r="BD32" s="65"/>
      <c r="BE32" s="58"/>
      <c r="BF32" s="58"/>
      <c r="BG32" s="66"/>
      <c r="BH32" s="65"/>
      <c r="BI32" s="58"/>
      <c r="BJ32" s="58"/>
      <c r="BK32" s="66"/>
      <c r="BL32" s="65"/>
      <c r="BM32" s="58"/>
      <c r="BN32" s="58"/>
      <c r="BO32" s="66"/>
      <c r="BP32" s="65"/>
      <c r="BQ32" s="58"/>
      <c r="BR32" s="57"/>
      <c r="BS32" s="70"/>
    </row>
    <row r="33" spans="2:83" ht="19.5" customHeight="1" x14ac:dyDescent="0.25">
      <c r="F33" s="126" t="s">
        <v>217</v>
      </c>
      <c r="G33" s="126"/>
      <c r="H33" s="120">
        <v>1</v>
      </c>
      <c r="I33" s="121"/>
      <c r="J33" s="121"/>
      <c r="K33" s="122"/>
      <c r="L33" s="120">
        <v>2</v>
      </c>
      <c r="M33" s="121"/>
      <c r="N33" s="121"/>
      <c r="O33" s="122"/>
      <c r="P33" s="120">
        <v>3</v>
      </c>
      <c r="Q33" s="121"/>
      <c r="R33" s="121"/>
      <c r="S33" s="122"/>
      <c r="T33" s="120">
        <v>4</v>
      </c>
      <c r="U33" s="121"/>
      <c r="V33" s="121"/>
      <c r="W33" s="122"/>
      <c r="X33" s="120">
        <v>5</v>
      </c>
      <c r="Y33" s="121"/>
      <c r="Z33" s="121"/>
      <c r="AA33" s="122"/>
      <c r="AB33" s="120">
        <v>6</v>
      </c>
      <c r="AC33" s="121"/>
      <c r="AD33" s="121"/>
      <c r="AE33" s="122"/>
      <c r="AF33" s="120">
        <v>7</v>
      </c>
      <c r="AG33" s="121"/>
      <c r="AH33" s="121"/>
      <c r="AI33" s="122"/>
      <c r="AJ33" s="120">
        <v>8</v>
      </c>
      <c r="AK33" s="121"/>
      <c r="AL33" s="121"/>
      <c r="AM33" s="122"/>
      <c r="AN33" s="120">
        <v>9</v>
      </c>
      <c r="AO33" s="121"/>
      <c r="AP33" s="121"/>
      <c r="AQ33" s="122"/>
      <c r="AR33" s="120">
        <v>10</v>
      </c>
      <c r="AS33" s="121"/>
      <c r="AT33" s="121"/>
      <c r="AU33" s="122"/>
      <c r="AV33" s="120">
        <v>11</v>
      </c>
      <c r="AW33" s="121"/>
      <c r="AX33" s="121"/>
      <c r="AY33" s="122"/>
      <c r="AZ33" s="120">
        <v>12</v>
      </c>
      <c r="BA33" s="121"/>
      <c r="BB33" s="121"/>
      <c r="BC33" s="122"/>
      <c r="BD33" s="120">
        <v>13</v>
      </c>
      <c r="BE33" s="121"/>
      <c r="BF33" s="121"/>
      <c r="BG33" s="122"/>
      <c r="BH33" s="120">
        <v>14</v>
      </c>
      <c r="BI33" s="121"/>
      <c r="BJ33" s="121"/>
      <c r="BK33" s="122"/>
      <c r="BL33" s="120">
        <v>15</v>
      </c>
      <c r="BM33" s="121"/>
      <c r="BN33" s="121"/>
      <c r="BO33" s="122"/>
      <c r="BP33" s="120">
        <v>16</v>
      </c>
      <c r="BQ33" s="121"/>
      <c r="BR33" s="121"/>
      <c r="BS33" s="122"/>
    </row>
    <row r="34" spans="2:83" ht="19.5" customHeight="1" x14ac:dyDescent="0.15">
      <c r="F34" s="126" t="s">
        <v>218</v>
      </c>
      <c r="G34" s="126"/>
      <c r="H34" s="123"/>
      <c r="I34" s="124"/>
      <c r="J34" s="124"/>
      <c r="K34" s="125"/>
      <c r="L34" s="123"/>
      <c r="M34" s="124"/>
      <c r="N34" s="124"/>
      <c r="O34" s="125"/>
      <c r="P34" s="123"/>
      <c r="Q34" s="124"/>
      <c r="R34" s="124"/>
      <c r="S34" s="125"/>
      <c r="T34" s="123"/>
      <c r="U34" s="124"/>
      <c r="V34" s="124"/>
      <c r="W34" s="125"/>
      <c r="X34" s="123"/>
      <c r="Y34" s="124"/>
      <c r="Z34" s="124"/>
      <c r="AA34" s="125"/>
      <c r="AB34" s="123"/>
      <c r="AC34" s="124"/>
      <c r="AD34" s="124"/>
      <c r="AE34" s="125"/>
      <c r="AF34" s="123"/>
      <c r="AG34" s="124"/>
      <c r="AH34" s="124"/>
      <c r="AI34" s="125"/>
      <c r="AJ34" s="123"/>
      <c r="AK34" s="124"/>
      <c r="AL34" s="124"/>
      <c r="AM34" s="125"/>
      <c r="AN34" s="123"/>
      <c r="AO34" s="124"/>
      <c r="AP34" s="124"/>
      <c r="AQ34" s="125"/>
      <c r="AR34" s="123"/>
      <c r="AS34" s="124"/>
      <c r="AT34" s="124"/>
      <c r="AU34" s="125"/>
      <c r="AV34" s="123"/>
      <c r="AW34" s="124"/>
      <c r="AX34" s="124"/>
      <c r="AY34" s="125"/>
      <c r="AZ34" s="123"/>
      <c r="BA34" s="124"/>
      <c r="BB34" s="124"/>
      <c r="BC34" s="125"/>
      <c r="BD34" s="123"/>
      <c r="BE34" s="124"/>
      <c r="BF34" s="124"/>
      <c r="BG34" s="125"/>
      <c r="BH34" s="123"/>
      <c r="BI34" s="124"/>
      <c r="BJ34" s="124"/>
      <c r="BK34" s="125"/>
      <c r="BL34" s="123"/>
      <c r="BM34" s="124"/>
      <c r="BN34" s="124"/>
      <c r="BO34" s="125"/>
      <c r="BP34" s="123"/>
      <c r="BQ34" s="124"/>
      <c r="BR34" s="124"/>
      <c r="BS34" s="125"/>
      <c r="BT34" s="127" t="s">
        <v>219</v>
      </c>
      <c r="BU34" s="128"/>
      <c r="BV34" s="128"/>
      <c r="BW34" s="128"/>
      <c r="BX34" s="128"/>
      <c r="BY34" s="128"/>
      <c r="BZ34" s="128"/>
      <c r="CA34" s="128"/>
      <c r="CB34" s="128"/>
      <c r="CC34" s="128"/>
      <c r="CD34" s="129"/>
    </row>
    <row r="35" spans="2:83" ht="90" customHeight="1" x14ac:dyDescent="0.15">
      <c r="B35" s="130" t="s">
        <v>220</v>
      </c>
      <c r="C35" s="131" t="s">
        <v>221</v>
      </c>
      <c r="D35" s="130" t="s">
        <v>222</v>
      </c>
      <c r="E35" s="130" t="s">
        <v>223</v>
      </c>
      <c r="F35" s="71"/>
      <c r="G35" s="72" t="s">
        <v>224</v>
      </c>
      <c r="H35" s="166" t="s">
        <v>267</v>
      </c>
      <c r="I35" s="167"/>
      <c r="J35" s="167"/>
      <c r="K35" s="168"/>
      <c r="L35" s="166" t="s">
        <v>269</v>
      </c>
      <c r="M35" s="167"/>
      <c r="N35" s="167"/>
      <c r="O35" s="168"/>
      <c r="P35" s="166" t="s">
        <v>270</v>
      </c>
      <c r="Q35" s="167"/>
      <c r="R35" s="167"/>
      <c r="S35" s="168"/>
      <c r="T35" s="166" t="s">
        <v>271</v>
      </c>
      <c r="U35" s="167"/>
      <c r="V35" s="167"/>
      <c r="W35" s="168"/>
      <c r="X35" s="166" t="s">
        <v>272</v>
      </c>
      <c r="Y35" s="167"/>
      <c r="Z35" s="167"/>
      <c r="AA35" s="168"/>
      <c r="AB35" s="166" t="s">
        <v>273</v>
      </c>
      <c r="AC35" s="167"/>
      <c r="AD35" s="167"/>
      <c r="AE35" s="168"/>
      <c r="AF35" s="166"/>
      <c r="AG35" s="167"/>
      <c r="AH35" s="167"/>
      <c r="AI35" s="168"/>
      <c r="AJ35" s="166"/>
      <c r="AK35" s="167"/>
      <c r="AL35" s="167"/>
      <c r="AM35" s="168"/>
      <c r="AN35" s="166"/>
      <c r="AO35" s="167"/>
      <c r="AP35" s="167"/>
      <c r="AQ35" s="168"/>
      <c r="AR35" s="166"/>
      <c r="AS35" s="167"/>
      <c r="AT35" s="167"/>
      <c r="AU35" s="168"/>
      <c r="AV35" s="166"/>
      <c r="AW35" s="167"/>
      <c r="AX35" s="167"/>
      <c r="AY35" s="168"/>
      <c r="AZ35" s="166"/>
      <c r="BA35" s="167"/>
      <c r="BB35" s="167"/>
      <c r="BC35" s="168"/>
      <c r="BD35" s="166"/>
      <c r="BE35" s="167"/>
      <c r="BF35" s="167"/>
      <c r="BG35" s="168"/>
      <c r="BH35" s="166"/>
      <c r="BI35" s="167"/>
      <c r="BJ35" s="167"/>
      <c r="BK35" s="168"/>
      <c r="BL35" s="166"/>
      <c r="BM35" s="167"/>
      <c r="BN35" s="167"/>
      <c r="BO35" s="168"/>
      <c r="BP35" s="166"/>
      <c r="BQ35" s="167"/>
      <c r="BR35" s="167"/>
      <c r="BS35" s="168"/>
      <c r="BT35" s="138" t="s">
        <v>225</v>
      </c>
      <c r="BU35" s="138" t="s">
        <v>226</v>
      </c>
      <c r="BV35" s="138" t="s">
        <v>227</v>
      </c>
      <c r="BW35" s="138" t="s">
        <v>228</v>
      </c>
      <c r="BX35" s="138" t="s">
        <v>229</v>
      </c>
      <c r="BY35" s="139" t="s">
        <v>230</v>
      </c>
      <c r="BZ35" s="141" t="s">
        <v>231</v>
      </c>
      <c r="CA35" s="141" t="s">
        <v>232</v>
      </c>
      <c r="CB35" s="141" t="s">
        <v>233</v>
      </c>
      <c r="CC35" s="141" t="s">
        <v>234</v>
      </c>
      <c r="CD35" s="143" t="s">
        <v>235</v>
      </c>
      <c r="CE35" s="132" t="s">
        <v>220</v>
      </c>
    </row>
    <row r="36" spans="2:83" ht="90" customHeight="1" x14ac:dyDescent="0.15">
      <c r="B36" s="130"/>
      <c r="C36" s="130"/>
      <c r="D36" s="130"/>
      <c r="E36" s="130"/>
      <c r="F36" s="73" t="s">
        <v>236</v>
      </c>
      <c r="G36" s="74"/>
      <c r="H36" s="169"/>
      <c r="I36" s="170"/>
      <c r="J36" s="170"/>
      <c r="K36" s="171"/>
      <c r="L36" s="169"/>
      <c r="M36" s="170"/>
      <c r="N36" s="170"/>
      <c r="O36" s="171"/>
      <c r="P36" s="169"/>
      <c r="Q36" s="170"/>
      <c r="R36" s="170"/>
      <c r="S36" s="171"/>
      <c r="T36" s="169"/>
      <c r="U36" s="170"/>
      <c r="V36" s="170"/>
      <c r="W36" s="171"/>
      <c r="X36" s="169"/>
      <c r="Y36" s="170"/>
      <c r="Z36" s="170"/>
      <c r="AA36" s="171"/>
      <c r="AB36" s="169"/>
      <c r="AC36" s="170"/>
      <c r="AD36" s="170"/>
      <c r="AE36" s="171"/>
      <c r="AF36" s="169"/>
      <c r="AG36" s="170"/>
      <c r="AH36" s="170"/>
      <c r="AI36" s="171"/>
      <c r="AJ36" s="169"/>
      <c r="AK36" s="170"/>
      <c r="AL36" s="170"/>
      <c r="AM36" s="171"/>
      <c r="AN36" s="169"/>
      <c r="AO36" s="170"/>
      <c r="AP36" s="170"/>
      <c r="AQ36" s="171"/>
      <c r="AR36" s="169"/>
      <c r="AS36" s="170"/>
      <c r="AT36" s="170"/>
      <c r="AU36" s="171"/>
      <c r="AV36" s="169"/>
      <c r="AW36" s="170"/>
      <c r="AX36" s="170"/>
      <c r="AY36" s="171"/>
      <c r="AZ36" s="169"/>
      <c r="BA36" s="170"/>
      <c r="BB36" s="170"/>
      <c r="BC36" s="171"/>
      <c r="BD36" s="169"/>
      <c r="BE36" s="170"/>
      <c r="BF36" s="170"/>
      <c r="BG36" s="171"/>
      <c r="BH36" s="169"/>
      <c r="BI36" s="170"/>
      <c r="BJ36" s="170"/>
      <c r="BK36" s="171"/>
      <c r="BL36" s="169"/>
      <c r="BM36" s="170"/>
      <c r="BN36" s="170"/>
      <c r="BO36" s="171"/>
      <c r="BP36" s="169"/>
      <c r="BQ36" s="170"/>
      <c r="BR36" s="170"/>
      <c r="BS36" s="171"/>
      <c r="BT36" s="138"/>
      <c r="BU36" s="138"/>
      <c r="BV36" s="138"/>
      <c r="BW36" s="138"/>
      <c r="BX36" s="138"/>
      <c r="BY36" s="140"/>
      <c r="BZ36" s="142"/>
      <c r="CA36" s="142"/>
      <c r="CB36" s="142"/>
      <c r="CC36" s="142"/>
      <c r="CD36" s="144"/>
      <c r="CE36" s="133"/>
    </row>
    <row r="37" spans="2:83" ht="30" customHeight="1" x14ac:dyDescent="0.15">
      <c r="B37" s="75">
        <v>1</v>
      </c>
      <c r="C37" s="76" t="str">
        <f>REPT("|", (D37*100))</f>
        <v>||||||||||||||||||</v>
      </c>
      <c r="D37" s="77">
        <f>'S05 Req Weights'!K3</f>
        <v>0.18333333333333332</v>
      </c>
      <c r="E37" s="78" t="str">
        <f>IF(COUNTIF(H37:BP37,"●"),9,IF(COUNTIF(H37:BP37,"○"),3,IF(COUNTIF(H37:BP37,"▽"),1,"")))</f>
        <v/>
      </c>
      <c r="F37" s="134" t="str">
        <f>'S05 Req Weights'!A3</f>
        <v>Style</v>
      </c>
      <c r="G37" s="134"/>
      <c r="H37" s="135"/>
      <c r="I37" s="136"/>
      <c r="J37" s="136"/>
      <c r="K37" s="137"/>
      <c r="L37" s="135"/>
      <c r="M37" s="136"/>
      <c r="N37" s="136"/>
      <c r="O37" s="137"/>
      <c r="P37" s="135"/>
      <c r="Q37" s="136"/>
      <c r="R37" s="136"/>
      <c r="S37" s="137"/>
      <c r="T37" s="135"/>
      <c r="U37" s="136"/>
      <c r="V37" s="136"/>
      <c r="W37" s="137"/>
      <c r="X37" s="135"/>
      <c r="Y37" s="136"/>
      <c r="Z37" s="136"/>
      <c r="AA37" s="137"/>
      <c r="AB37" s="135"/>
      <c r="AC37" s="136"/>
      <c r="AD37" s="136"/>
      <c r="AE37" s="137"/>
      <c r="AF37" s="135"/>
      <c r="AG37" s="136"/>
      <c r="AH37" s="136"/>
      <c r="AI37" s="137"/>
      <c r="AJ37" s="135"/>
      <c r="AK37" s="136"/>
      <c r="AL37" s="136"/>
      <c r="AM37" s="137"/>
      <c r="AN37" s="135"/>
      <c r="AO37" s="136"/>
      <c r="AP37" s="136"/>
      <c r="AQ37" s="137"/>
      <c r="AR37" s="135"/>
      <c r="AS37" s="136"/>
      <c r="AT37" s="136"/>
      <c r="AU37" s="137"/>
      <c r="AV37" s="135"/>
      <c r="AW37" s="136"/>
      <c r="AX37" s="136"/>
      <c r="AY37" s="137"/>
      <c r="AZ37" s="135"/>
      <c r="BA37" s="136"/>
      <c r="BB37" s="136"/>
      <c r="BC37" s="137"/>
      <c r="BD37" s="135"/>
      <c r="BE37" s="136"/>
      <c r="BF37" s="136"/>
      <c r="BG37" s="137"/>
      <c r="BH37" s="135"/>
      <c r="BI37" s="136"/>
      <c r="BJ37" s="136"/>
      <c r="BK37" s="137"/>
      <c r="BL37" s="135"/>
      <c r="BM37" s="136"/>
      <c r="BN37" s="136"/>
      <c r="BO37" s="137"/>
      <c r="BP37" s="135"/>
      <c r="BQ37" s="136"/>
      <c r="BR37" s="136"/>
      <c r="BS37" s="137"/>
      <c r="BT37" s="79"/>
      <c r="BU37" s="79">
        <v>4</v>
      </c>
      <c r="BV37" s="79">
        <v>3</v>
      </c>
      <c r="BW37" s="79">
        <v>3</v>
      </c>
      <c r="BX37" s="79">
        <v>3</v>
      </c>
      <c r="BY37" s="145"/>
      <c r="CE37" s="75">
        <v>1</v>
      </c>
    </row>
    <row r="38" spans="2:83" ht="30" customHeight="1" x14ac:dyDescent="0.15">
      <c r="B38" s="75">
        <v>2</v>
      </c>
      <c r="C38" s="76" t="str">
        <f t="shared" ref="C38:C43" si="0">REPT("|", (D38*100))</f>
        <v>|||||||||||</v>
      </c>
      <c r="D38" s="77">
        <f>'S05 Req Weights'!K4</f>
        <v>0.11666666666666667</v>
      </c>
      <c r="E38" s="78" t="str">
        <f t="shared" ref="E38:E52" si="1">IF(COUNTIF(H38:BP38,"●"),9,IF(COUNTIF(H38:BP38,"○"),3,IF(COUNTIF(H38:BP38,"▽"),1,"")))</f>
        <v/>
      </c>
      <c r="F38" s="134" t="str">
        <f>'S05 Req Weights'!A4</f>
        <v>Lightweight</v>
      </c>
      <c r="G38" s="134"/>
      <c r="H38" s="135"/>
      <c r="I38" s="136"/>
      <c r="J38" s="136"/>
      <c r="K38" s="137"/>
      <c r="L38" s="135"/>
      <c r="M38" s="136"/>
      <c r="N38" s="136"/>
      <c r="O38" s="137"/>
      <c r="P38" s="135"/>
      <c r="Q38" s="136"/>
      <c r="R38" s="136"/>
      <c r="S38" s="137"/>
      <c r="T38" s="135"/>
      <c r="U38" s="136"/>
      <c r="V38" s="136"/>
      <c r="W38" s="137"/>
      <c r="X38" s="135"/>
      <c r="Y38" s="136"/>
      <c r="Z38" s="136"/>
      <c r="AA38" s="137"/>
      <c r="AB38" s="135"/>
      <c r="AC38" s="136"/>
      <c r="AD38" s="136"/>
      <c r="AE38" s="137"/>
      <c r="AF38" s="135"/>
      <c r="AG38" s="136"/>
      <c r="AH38" s="136"/>
      <c r="AI38" s="137"/>
      <c r="AJ38" s="135"/>
      <c r="AK38" s="136"/>
      <c r="AL38" s="136"/>
      <c r="AM38" s="137"/>
      <c r="AN38" s="135"/>
      <c r="AO38" s="136"/>
      <c r="AP38" s="136"/>
      <c r="AQ38" s="137"/>
      <c r="AR38" s="135"/>
      <c r="AS38" s="136"/>
      <c r="AT38" s="136"/>
      <c r="AU38" s="137"/>
      <c r="AV38" s="135"/>
      <c r="AW38" s="136"/>
      <c r="AX38" s="136"/>
      <c r="AY38" s="137"/>
      <c r="AZ38" s="135"/>
      <c r="BA38" s="136"/>
      <c r="BB38" s="136"/>
      <c r="BC38" s="137"/>
      <c r="BD38" s="135"/>
      <c r="BE38" s="136"/>
      <c r="BF38" s="136"/>
      <c r="BG38" s="137"/>
      <c r="BH38" s="135"/>
      <c r="BI38" s="136"/>
      <c r="BJ38" s="136"/>
      <c r="BK38" s="137"/>
      <c r="BL38" s="135"/>
      <c r="BM38" s="136"/>
      <c r="BN38" s="136"/>
      <c r="BO38" s="137"/>
      <c r="BP38" s="135"/>
      <c r="BQ38" s="136"/>
      <c r="BR38" s="136"/>
      <c r="BS38" s="137"/>
      <c r="BT38" s="79"/>
      <c r="BU38" s="79">
        <v>3</v>
      </c>
      <c r="BV38" s="79">
        <v>3</v>
      </c>
      <c r="BW38" s="79">
        <v>3</v>
      </c>
      <c r="BX38" s="79">
        <v>3</v>
      </c>
      <c r="BY38" s="145"/>
      <c r="CE38" s="75">
        <v>2</v>
      </c>
    </row>
    <row r="39" spans="2:83" ht="30" customHeight="1" x14ac:dyDescent="0.15">
      <c r="B39" s="75">
        <v>3</v>
      </c>
      <c r="C39" s="76" t="str">
        <f t="shared" si="0"/>
        <v>||||||||||||||||||</v>
      </c>
      <c r="D39" s="77">
        <f>'S05 Req Weights'!K5</f>
        <v>0.18333333333333332</v>
      </c>
      <c r="E39" s="78" t="str">
        <f t="shared" si="1"/>
        <v/>
      </c>
      <c r="F39" s="134" t="str">
        <f>'S05 Req Weights'!A5</f>
        <v>Durable</v>
      </c>
      <c r="G39" s="134"/>
      <c r="H39" s="135"/>
      <c r="I39" s="136"/>
      <c r="J39" s="136"/>
      <c r="K39" s="137"/>
      <c r="L39" s="135"/>
      <c r="M39" s="136"/>
      <c r="N39" s="136"/>
      <c r="O39" s="137"/>
      <c r="P39" s="135"/>
      <c r="Q39" s="136"/>
      <c r="R39" s="136"/>
      <c r="S39" s="137"/>
      <c r="T39" s="135"/>
      <c r="U39" s="136"/>
      <c r="V39" s="136"/>
      <c r="W39" s="137"/>
      <c r="X39" s="135"/>
      <c r="Y39" s="136"/>
      <c r="Z39" s="136"/>
      <c r="AA39" s="137"/>
      <c r="AB39" s="135"/>
      <c r="AC39" s="136"/>
      <c r="AD39" s="136"/>
      <c r="AE39" s="137"/>
      <c r="AF39" s="135"/>
      <c r="AG39" s="136"/>
      <c r="AH39" s="136"/>
      <c r="AI39" s="137"/>
      <c r="AJ39" s="135"/>
      <c r="AK39" s="136"/>
      <c r="AL39" s="136"/>
      <c r="AM39" s="137"/>
      <c r="AN39" s="135"/>
      <c r="AO39" s="136"/>
      <c r="AP39" s="136"/>
      <c r="AQ39" s="137"/>
      <c r="AR39" s="135"/>
      <c r="AS39" s="136"/>
      <c r="AT39" s="136"/>
      <c r="AU39" s="137"/>
      <c r="AV39" s="135"/>
      <c r="AW39" s="136"/>
      <c r="AX39" s="136"/>
      <c r="AY39" s="137"/>
      <c r="AZ39" s="135"/>
      <c r="BA39" s="136"/>
      <c r="BB39" s="136"/>
      <c r="BC39" s="137"/>
      <c r="BD39" s="135"/>
      <c r="BE39" s="136"/>
      <c r="BF39" s="136"/>
      <c r="BG39" s="137"/>
      <c r="BH39" s="135"/>
      <c r="BI39" s="136"/>
      <c r="BJ39" s="136"/>
      <c r="BK39" s="137"/>
      <c r="BL39" s="135"/>
      <c r="BM39" s="136"/>
      <c r="BN39" s="136"/>
      <c r="BO39" s="137"/>
      <c r="BP39" s="135"/>
      <c r="BQ39" s="136"/>
      <c r="BR39" s="136"/>
      <c r="BS39" s="137"/>
      <c r="BT39" s="79"/>
      <c r="BU39" s="79">
        <v>4</v>
      </c>
      <c r="BV39" s="79">
        <v>2</v>
      </c>
      <c r="BW39" s="79">
        <v>3</v>
      </c>
      <c r="BX39" s="79">
        <v>4</v>
      </c>
      <c r="BY39" s="145"/>
      <c r="CE39" s="75">
        <v>3</v>
      </c>
    </row>
    <row r="40" spans="2:83" ht="30" customHeight="1" x14ac:dyDescent="0.15">
      <c r="B40" s="75">
        <v>4</v>
      </c>
      <c r="C40" s="76" t="str">
        <f t="shared" si="0"/>
        <v>||||||||||</v>
      </c>
      <c r="D40" s="77">
        <f>'S05 Req Weights'!K6</f>
        <v>0.1</v>
      </c>
      <c r="E40" s="78" t="str">
        <f t="shared" si="1"/>
        <v/>
      </c>
      <c r="F40" s="134" t="str">
        <f>'S05 Req Weights'!A6</f>
        <v>Simple locking system</v>
      </c>
      <c r="G40" s="134"/>
      <c r="H40" s="135"/>
      <c r="I40" s="136"/>
      <c r="J40" s="136"/>
      <c r="K40" s="137"/>
      <c r="L40" s="135"/>
      <c r="M40" s="136"/>
      <c r="N40" s="136"/>
      <c r="O40" s="137"/>
      <c r="P40" s="135"/>
      <c r="Q40" s="136"/>
      <c r="R40" s="136"/>
      <c r="S40" s="137"/>
      <c r="T40" s="135"/>
      <c r="U40" s="136"/>
      <c r="V40" s="136"/>
      <c r="W40" s="137"/>
      <c r="X40" s="135"/>
      <c r="Y40" s="136"/>
      <c r="Z40" s="136"/>
      <c r="AA40" s="137"/>
      <c r="AB40" s="135"/>
      <c r="AC40" s="136"/>
      <c r="AD40" s="136"/>
      <c r="AE40" s="137"/>
      <c r="AF40" s="135"/>
      <c r="AG40" s="136"/>
      <c r="AH40" s="136"/>
      <c r="AI40" s="137"/>
      <c r="AJ40" s="135"/>
      <c r="AK40" s="136"/>
      <c r="AL40" s="136"/>
      <c r="AM40" s="137"/>
      <c r="AN40" s="135"/>
      <c r="AO40" s="136"/>
      <c r="AP40" s="136"/>
      <c r="AQ40" s="137"/>
      <c r="AR40" s="135"/>
      <c r="AS40" s="136"/>
      <c r="AT40" s="136"/>
      <c r="AU40" s="137"/>
      <c r="AV40" s="135"/>
      <c r="AW40" s="136"/>
      <c r="AX40" s="136"/>
      <c r="AY40" s="137"/>
      <c r="AZ40" s="135"/>
      <c r="BA40" s="136"/>
      <c r="BB40" s="136"/>
      <c r="BC40" s="137"/>
      <c r="BD40" s="135"/>
      <c r="BE40" s="136"/>
      <c r="BF40" s="136"/>
      <c r="BG40" s="137"/>
      <c r="BH40" s="135"/>
      <c r="BI40" s="136"/>
      <c r="BJ40" s="136"/>
      <c r="BK40" s="137"/>
      <c r="BL40" s="135"/>
      <c r="BM40" s="136"/>
      <c r="BN40" s="136"/>
      <c r="BO40" s="137"/>
      <c r="BP40" s="135"/>
      <c r="BQ40" s="136"/>
      <c r="BR40" s="136"/>
      <c r="BS40" s="137"/>
      <c r="BT40" s="79"/>
      <c r="BU40" s="79">
        <v>5</v>
      </c>
      <c r="BV40" s="79">
        <v>2</v>
      </c>
      <c r="BW40" s="79">
        <v>2</v>
      </c>
      <c r="BX40" s="79">
        <v>4</v>
      </c>
      <c r="BY40" s="145"/>
      <c r="CE40" s="75">
        <v>4</v>
      </c>
    </row>
    <row r="41" spans="2:83" ht="30" customHeight="1" x14ac:dyDescent="0.15">
      <c r="B41" s="75">
        <v>5</v>
      </c>
      <c r="C41" s="76" t="str">
        <f t="shared" si="0"/>
        <v>|||||||||||||||||||||||</v>
      </c>
      <c r="D41" s="77">
        <f>'S05 Req Weights'!K7</f>
        <v>0.23333333333333334</v>
      </c>
      <c r="E41" s="78" t="str">
        <f t="shared" si="1"/>
        <v/>
      </c>
      <c r="F41" s="134" t="str">
        <f>'S05 Req Weights'!A7</f>
        <v>Short charging time</v>
      </c>
      <c r="G41" s="134"/>
      <c r="H41" s="135"/>
      <c r="I41" s="136"/>
      <c r="J41" s="136"/>
      <c r="K41" s="137"/>
      <c r="L41" s="135"/>
      <c r="M41" s="136"/>
      <c r="N41" s="136"/>
      <c r="O41" s="137"/>
      <c r="P41" s="135"/>
      <c r="Q41" s="136"/>
      <c r="R41" s="136"/>
      <c r="S41" s="137"/>
      <c r="T41" s="135"/>
      <c r="U41" s="136"/>
      <c r="V41" s="136"/>
      <c r="W41" s="137"/>
      <c r="X41" s="135"/>
      <c r="Y41" s="136"/>
      <c r="Z41" s="136"/>
      <c r="AA41" s="137"/>
      <c r="AB41" s="135"/>
      <c r="AC41" s="136"/>
      <c r="AD41" s="136"/>
      <c r="AE41" s="137"/>
      <c r="AF41" s="135"/>
      <c r="AG41" s="136"/>
      <c r="AH41" s="136"/>
      <c r="AI41" s="137"/>
      <c r="AJ41" s="135"/>
      <c r="AK41" s="136"/>
      <c r="AL41" s="136"/>
      <c r="AM41" s="137"/>
      <c r="AN41" s="135"/>
      <c r="AO41" s="136"/>
      <c r="AP41" s="136"/>
      <c r="AQ41" s="137"/>
      <c r="AR41" s="135"/>
      <c r="AS41" s="136"/>
      <c r="AT41" s="136"/>
      <c r="AU41" s="137"/>
      <c r="AV41" s="135"/>
      <c r="AW41" s="136"/>
      <c r="AX41" s="136"/>
      <c r="AY41" s="137"/>
      <c r="AZ41" s="135"/>
      <c r="BA41" s="136"/>
      <c r="BB41" s="136"/>
      <c r="BC41" s="137"/>
      <c r="BD41" s="135"/>
      <c r="BE41" s="136"/>
      <c r="BF41" s="136"/>
      <c r="BG41" s="137"/>
      <c r="BH41" s="135"/>
      <c r="BI41" s="136"/>
      <c r="BJ41" s="136"/>
      <c r="BK41" s="137"/>
      <c r="BL41" s="135"/>
      <c r="BM41" s="136"/>
      <c r="BN41" s="136"/>
      <c r="BO41" s="137"/>
      <c r="BP41" s="135"/>
      <c r="BQ41" s="136"/>
      <c r="BR41" s="136"/>
      <c r="BS41" s="137"/>
      <c r="BT41" s="79"/>
      <c r="BU41" s="79">
        <v>3</v>
      </c>
      <c r="BV41" s="79">
        <v>3</v>
      </c>
      <c r="BW41" s="79">
        <v>3</v>
      </c>
      <c r="BX41" s="79">
        <v>3</v>
      </c>
      <c r="BY41" s="145"/>
      <c r="CE41" s="75">
        <v>5</v>
      </c>
    </row>
    <row r="42" spans="2:83" ht="30" customHeight="1" x14ac:dyDescent="0.15">
      <c r="B42" s="75">
        <v>6</v>
      </c>
      <c r="C42" s="76" t="str">
        <f t="shared" si="0"/>
        <v>||||||||||||||||||</v>
      </c>
      <c r="D42" s="77">
        <f>'S05 Req Weights'!K8</f>
        <v>0.18333333333333332</v>
      </c>
      <c r="E42" s="78" t="str">
        <f t="shared" si="1"/>
        <v/>
      </c>
      <c r="F42" s="134" t="str">
        <f>'S05 Req Weights'!A8</f>
        <v>Easy-to-replace parts</v>
      </c>
      <c r="G42" s="134"/>
      <c r="H42" s="135"/>
      <c r="I42" s="136"/>
      <c r="J42" s="136"/>
      <c r="K42" s="137"/>
      <c r="L42" s="135"/>
      <c r="M42" s="136"/>
      <c r="N42" s="136"/>
      <c r="O42" s="137"/>
      <c r="P42" s="135"/>
      <c r="Q42" s="136"/>
      <c r="R42" s="136"/>
      <c r="S42" s="137"/>
      <c r="T42" s="135"/>
      <c r="U42" s="136"/>
      <c r="V42" s="136"/>
      <c r="W42" s="137"/>
      <c r="X42" s="135"/>
      <c r="Y42" s="136"/>
      <c r="Z42" s="136"/>
      <c r="AA42" s="137"/>
      <c r="AB42" s="135"/>
      <c r="AC42" s="136"/>
      <c r="AD42" s="136"/>
      <c r="AE42" s="137"/>
      <c r="AF42" s="135"/>
      <c r="AG42" s="136"/>
      <c r="AH42" s="136"/>
      <c r="AI42" s="137"/>
      <c r="AJ42" s="135"/>
      <c r="AK42" s="136"/>
      <c r="AL42" s="136"/>
      <c r="AM42" s="137"/>
      <c r="AN42" s="135"/>
      <c r="AO42" s="136"/>
      <c r="AP42" s="136"/>
      <c r="AQ42" s="137"/>
      <c r="AR42" s="135"/>
      <c r="AS42" s="136"/>
      <c r="AT42" s="136"/>
      <c r="AU42" s="137"/>
      <c r="AV42" s="135"/>
      <c r="AW42" s="136"/>
      <c r="AX42" s="136"/>
      <c r="AY42" s="137"/>
      <c r="AZ42" s="135"/>
      <c r="BA42" s="136"/>
      <c r="BB42" s="136"/>
      <c r="BC42" s="137"/>
      <c r="BD42" s="135"/>
      <c r="BE42" s="136"/>
      <c r="BF42" s="136"/>
      <c r="BG42" s="137"/>
      <c r="BH42" s="135"/>
      <c r="BI42" s="136"/>
      <c r="BJ42" s="136"/>
      <c r="BK42" s="137"/>
      <c r="BL42" s="135"/>
      <c r="BM42" s="136"/>
      <c r="BN42" s="136"/>
      <c r="BO42" s="137"/>
      <c r="BP42" s="135"/>
      <c r="BQ42" s="136"/>
      <c r="BR42" s="136"/>
      <c r="BS42" s="137"/>
      <c r="BT42" s="79"/>
      <c r="BU42" s="79">
        <v>4</v>
      </c>
      <c r="BV42" s="79">
        <v>2</v>
      </c>
      <c r="BW42" s="79">
        <v>2</v>
      </c>
      <c r="BX42" s="79">
        <v>2</v>
      </c>
      <c r="BY42" s="145"/>
      <c r="CE42" s="75">
        <v>6</v>
      </c>
    </row>
    <row r="43" spans="2:83" ht="30" customHeight="1" x14ac:dyDescent="0.15">
      <c r="B43" s="75">
        <v>7</v>
      </c>
      <c r="C43" s="76" t="str">
        <f t="shared" si="0"/>
        <v/>
      </c>
      <c r="D43" s="77"/>
      <c r="E43" s="78" t="str">
        <f t="shared" si="1"/>
        <v/>
      </c>
      <c r="F43" s="134" t="str">
        <f>'S05 Req Weights'!A9</f>
        <v>Different sizes</v>
      </c>
      <c r="G43" s="134"/>
      <c r="H43" s="135"/>
      <c r="I43" s="136"/>
      <c r="J43" s="136"/>
      <c r="K43" s="137"/>
      <c r="L43" s="135"/>
      <c r="M43" s="136"/>
      <c r="N43" s="136"/>
      <c r="O43" s="137"/>
      <c r="P43" s="135"/>
      <c r="Q43" s="136"/>
      <c r="R43" s="136"/>
      <c r="S43" s="137"/>
      <c r="T43" s="135"/>
      <c r="U43" s="136"/>
      <c r="V43" s="136"/>
      <c r="W43" s="137"/>
      <c r="X43" s="135"/>
      <c r="Y43" s="136"/>
      <c r="Z43" s="136"/>
      <c r="AA43" s="137"/>
      <c r="AB43" s="135"/>
      <c r="AC43" s="136"/>
      <c r="AD43" s="136"/>
      <c r="AE43" s="137"/>
      <c r="AF43" s="135"/>
      <c r="AG43" s="136"/>
      <c r="AH43" s="136"/>
      <c r="AI43" s="137"/>
      <c r="AJ43" s="135"/>
      <c r="AK43" s="136"/>
      <c r="AL43" s="136"/>
      <c r="AM43" s="137"/>
      <c r="AN43" s="135"/>
      <c r="AO43" s="136"/>
      <c r="AP43" s="136"/>
      <c r="AQ43" s="137"/>
      <c r="AR43" s="135"/>
      <c r="AS43" s="136"/>
      <c r="AT43" s="136"/>
      <c r="AU43" s="137"/>
      <c r="AV43" s="135"/>
      <c r="AW43" s="136"/>
      <c r="AX43" s="136"/>
      <c r="AY43" s="137"/>
      <c r="AZ43" s="135"/>
      <c r="BA43" s="136"/>
      <c r="BB43" s="136"/>
      <c r="BC43" s="137"/>
      <c r="BD43" s="135"/>
      <c r="BE43" s="136"/>
      <c r="BF43" s="136"/>
      <c r="BG43" s="137"/>
      <c r="BH43" s="135"/>
      <c r="BI43" s="136"/>
      <c r="BJ43" s="136"/>
      <c r="BK43" s="137"/>
      <c r="BL43" s="135"/>
      <c r="BM43" s="136"/>
      <c r="BN43" s="136"/>
      <c r="BO43" s="137"/>
      <c r="BP43" s="135"/>
      <c r="BQ43" s="136"/>
      <c r="BR43" s="136"/>
      <c r="BS43" s="137"/>
      <c r="BT43" s="79">
        <v>2</v>
      </c>
      <c r="BU43" s="79">
        <v>5</v>
      </c>
      <c r="BV43" s="79">
        <v>2</v>
      </c>
      <c r="BW43" s="79">
        <v>3</v>
      </c>
      <c r="BX43" s="79">
        <v>3</v>
      </c>
      <c r="BY43" s="145"/>
      <c r="CE43" s="75">
        <v>7</v>
      </c>
    </row>
    <row r="44" spans="2:83" ht="30" customHeight="1" x14ac:dyDescent="0.15">
      <c r="B44" s="75">
        <v>8</v>
      </c>
      <c r="C44" s="76"/>
      <c r="D44" s="77"/>
      <c r="E44" s="78" t="str">
        <f t="shared" si="1"/>
        <v/>
      </c>
      <c r="F44" s="134" t="str">
        <f>'S05 Req Weights'!A10</f>
        <v>Long-lasting battery</v>
      </c>
      <c r="G44" s="134"/>
      <c r="H44" s="135"/>
      <c r="I44" s="136"/>
      <c r="J44" s="136"/>
      <c r="K44" s="137"/>
      <c r="L44" s="135"/>
      <c r="M44" s="136"/>
      <c r="N44" s="136"/>
      <c r="O44" s="137"/>
      <c r="P44" s="135"/>
      <c r="Q44" s="136"/>
      <c r="R44" s="136"/>
      <c r="S44" s="137"/>
      <c r="T44" s="135"/>
      <c r="U44" s="136"/>
      <c r="V44" s="136"/>
      <c r="W44" s="137"/>
      <c r="X44" s="135"/>
      <c r="Y44" s="136"/>
      <c r="Z44" s="136"/>
      <c r="AA44" s="137"/>
      <c r="AB44" s="135"/>
      <c r="AC44" s="136"/>
      <c r="AD44" s="136"/>
      <c r="AE44" s="137"/>
      <c r="AF44" s="135"/>
      <c r="AG44" s="136"/>
      <c r="AH44" s="136"/>
      <c r="AI44" s="137"/>
      <c r="AJ44" s="135"/>
      <c r="AK44" s="136"/>
      <c r="AL44" s="136"/>
      <c r="AM44" s="137"/>
      <c r="AN44" s="135"/>
      <c r="AO44" s="136"/>
      <c r="AP44" s="136"/>
      <c r="AQ44" s="137"/>
      <c r="AR44" s="135"/>
      <c r="AS44" s="136"/>
      <c r="AT44" s="136"/>
      <c r="AU44" s="137"/>
      <c r="AV44" s="135"/>
      <c r="AW44" s="136"/>
      <c r="AX44" s="136"/>
      <c r="AY44" s="137"/>
      <c r="AZ44" s="135"/>
      <c r="BA44" s="136"/>
      <c r="BB44" s="136"/>
      <c r="BC44" s="137"/>
      <c r="BD44" s="135"/>
      <c r="BE44" s="136"/>
      <c r="BF44" s="136"/>
      <c r="BG44" s="137"/>
      <c r="BH44" s="135"/>
      <c r="BI44" s="136"/>
      <c r="BJ44" s="136"/>
      <c r="BK44" s="137"/>
      <c r="BL44" s="135"/>
      <c r="BM44" s="136"/>
      <c r="BN44" s="136"/>
      <c r="BO44" s="137"/>
      <c r="BP44" s="135"/>
      <c r="BQ44" s="136"/>
      <c r="BR44" s="136"/>
      <c r="BS44" s="137"/>
      <c r="BT44" s="79">
        <v>4</v>
      </c>
      <c r="BU44" s="79">
        <v>3</v>
      </c>
      <c r="BV44" s="79">
        <v>2</v>
      </c>
      <c r="BW44" s="79">
        <v>2</v>
      </c>
      <c r="BX44" s="79">
        <v>4</v>
      </c>
      <c r="BY44" s="145"/>
      <c r="CE44" s="75">
        <v>8</v>
      </c>
    </row>
    <row r="45" spans="2:83" ht="30" customHeight="1" x14ac:dyDescent="0.15">
      <c r="B45" s="75">
        <v>9</v>
      </c>
      <c r="C45" s="76"/>
      <c r="D45" s="78"/>
      <c r="E45" s="78" t="str">
        <f t="shared" si="1"/>
        <v/>
      </c>
      <c r="F45" s="134" t="str">
        <f>'S05 Req Weights'!A11</f>
        <v>Display</v>
      </c>
      <c r="G45" s="134"/>
      <c r="H45" s="135"/>
      <c r="I45" s="136"/>
      <c r="J45" s="136"/>
      <c r="K45" s="137"/>
      <c r="L45" s="135"/>
      <c r="M45" s="136"/>
      <c r="N45" s="136"/>
      <c r="O45" s="137"/>
      <c r="P45" s="135"/>
      <c r="Q45" s="136"/>
      <c r="R45" s="136"/>
      <c r="S45" s="137"/>
      <c r="T45" s="135"/>
      <c r="U45" s="136"/>
      <c r="V45" s="136"/>
      <c r="W45" s="137"/>
      <c r="X45" s="135"/>
      <c r="Y45" s="136"/>
      <c r="Z45" s="136"/>
      <c r="AA45" s="137"/>
      <c r="AB45" s="135"/>
      <c r="AC45" s="136"/>
      <c r="AD45" s="136"/>
      <c r="AE45" s="137"/>
      <c r="AF45" s="135"/>
      <c r="AG45" s="136"/>
      <c r="AH45" s="136"/>
      <c r="AI45" s="137"/>
      <c r="AJ45" s="135"/>
      <c r="AK45" s="136"/>
      <c r="AL45" s="136"/>
      <c r="AM45" s="137"/>
      <c r="AN45" s="135"/>
      <c r="AO45" s="136"/>
      <c r="AP45" s="136"/>
      <c r="AQ45" s="137"/>
      <c r="AR45" s="135"/>
      <c r="AS45" s="136"/>
      <c r="AT45" s="136"/>
      <c r="AU45" s="137"/>
      <c r="AV45" s="135"/>
      <c r="AW45" s="136"/>
      <c r="AX45" s="136"/>
      <c r="AY45" s="137"/>
      <c r="AZ45" s="135"/>
      <c r="BA45" s="136"/>
      <c r="BB45" s="136"/>
      <c r="BC45" s="137"/>
      <c r="BD45" s="135"/>
      <c r="BE45" s="136"/>
      <c r="BF45" s="136"/>
      <c r="BG45" s="137"/>
      <c r="BH45" s="135"/>
      <c r="BI45" s="136"/>
      <c r="BJ45" s="136"/>
      <c r="BK45" s="137"/>
      <c r="BL45" s="135"/>
      <c r="BM45" s="136"/>
      <c r="BN45" s="136"/>
      <c r="BO45" s="137"/>
      <c r="BP45" s="135"/>
      <c r="BQ45" s="136"/>
      <c r="BR45" s="136"/>
      <c r="BS45" s="137"/>
      <c r="BT45" s="79">
        <v>3</v>
      </c>
      <c r="BU45" s="79">
        <v>4</v>
      </c>
      <c r="BV45" s="79">
        <v>1</v>
      </c>
      <c r="BW45" s="79">
        <v>3</v>
      </c>
      <c r="BX45" s="79">
        <v>2</v>
      </c>
      <c r="BY45" s="145"/>
      <c r="CE45" s="75">
        <v>9</v>
      </c>
    </row>
    <row r="46" spans="2:83" ht="30" customHeight="1" x14ac:dyDescent="0.15">
      <c r="B46" s="75">
        <v>10</v>
      </c>
      <c r="C46" s="76"/>
      <c r="D46" s="78"/>
      <c r="E46" s="78" t="str">
        <f t="shared" si="1"/>
        <v/>
      </c>
      <c r="F46" s="134" t="str">
        <f>'S05 Req Weights'!A12</f>
        <v>Smartphone connectivity</v>
      </c>
      <c r="G46" s="134"/>
      <c r="H46" s="135"/>
      <c r="I46" s="136"/>
      <c r="J46" s="136"/>
      <c r="K46" s="137"/>
      <c r="L46" s="135"/>
      <c r="M46" s="136"/>
      <c r="N46" s="136"/>
      <c r="O46" s="137"/>
      <c r="P46" s="135"/>
      <c r="Q46" s="136"/>
      <c r="R46" s="136"/>
      <c r="S46" s="137"/>
      <c r="T46" s="135"/>
      <c r="U46" s="136"/>
      <c r="V46" s="136"/>
      <c r="W46" s="137"/>
      <c r="X46" s="135"/>
      <c r="Y46" s="136"/>
      <c r="Z46" s="136"/>
      <c r="AA46" s="137"/>
      <c r="AB46" s="135"/>
      <c r="AC46" s="136"/>
      <c r="AD46" s="136"/>
      <c r="AE46" s="137"/>
      <c r="AF46" s="135"/>
      <c r="AG46" s="136"/>
      <c r="AH46" s="136"/>
      <c r="AI46" s="137"/>
      <c r="AJ46" s="135"/>
      <c r="AK46" s="136"/>
      <c r="AL46" s="136"/>
      <c r="AM46" s="137"/>
      <c r="AN46" s="135"/>
      <c r="AO46" s="136"/>
      <c r="AP46" s="136"/>
      <c r="AQ46" s="137"/>
      <c r="AR46" s="135"/>
      <c r="AS46" s="136"/>
      <c r="AT46" s="136"/>
      <c r="AU46" s="137"/>
      <c r="AV46" s="135"/>
      <c r="AW46" s="136"/>
      <c r="AX46" s="136"/>
      <c r="AY46" s="137"/>
      <c r="AZ46" s="135"/>
      <c r="BA46" s="136"/>
      <c r="BB46" s="136"/>
      <c r="BC46" s="137"/>
      <c r="BD46" s="135"/>
      <c r="BE46" s="136"/>
      <c r="BF46" s="136"/>
      <c r="BG46" s="137"/>
      <c r="BH46" s="135"/>
      <c r="BI46" s="136"/>
      <c r="BJ46" s="136"/>
      <c r="BK46" s="137"/>
      <c r="BL46" s="135"/>
      <c r="BM46" s="136"/>
      <c r="BN46" s="136"/>
      <c r="BO46" s="137"/>
      <c r="BP46" s="135"/>
      <c r="BQ46" s="136"/>
      <c r="BR46" s="136"/>
      <c r="BS46" s="137"/>
      <c r="BT46" s="79">
        <v>2</v>
      </c>
      <c r="BU46" s="79">
        <v>4</v>
      </c>
      <c r="BV46" s="79">
        <v>3</v>
      </c>
      <c r="BW46" s="79">
        <v>1</v>
      </c>
      <c r="BX46" s="79">
        <v>3</v>
      </c>
      <c r="BY46" s="145"/>
      <c r="CE46" s="75">
        <v>10</v>
      </c>
    </row>
    <row r="47" spans="2:83" ht="30" customHeight="1" x14ac:dyDescent="0.15">
      <c r="B47" s="75">
        <v>11</v>
      </c>
      <c r="C47" s="76"/>
      <c r="D47" s="78"/>
      <c r="E47" s="78" t="str">
        <f t="shared" si="1"/>
        <v/>
      </c>
      <c r="F47" s="134" t="str">
        <f>'S05 Req Weights'!A13</f>
        <v>GPS tracking</v>
      </c>
      <c r="G47" s="134"/>
      <c r="H47" s="135"/>
      <c r="I47" s="136"/>
      <c r="J47" s="136"/>
      <c r="K47" s="137"/>
      <c r="L47" s="135"/>
      <c r="M47" s="136"/>
      <c r="N47" s="136"/>
      <c r="O47" s="137"/>
      <c r="P47" s="135"/>
      <c r="Q47" s="136"/>
      <c r="R47" s="136"/>
      <c r="S47" s="137"/>
      <c r="T47" s="135"/>
      <c r="U47" s="136"/>
      <c r="V47" s="136"/>
      <c r="W47" s="137"/>
      <c r="X47" s="135"/>
      <c r="Y47" s="136"/>
      <c r="Z47" s="136"/>
      <c r="AA47" s="137"/>
      <c r="AB47" s="135"/>
      <c r="AC47" s="136"/>
      <c r="AD47" s="136"/>
      <c r="AE47" s="137"/>
      <c r="AF47" s="135"/>
      <c r="AG47" s="136"/>
      <c r="AH47" s="136"/>
      <c r="AI47" s="137"/>
      <c r="AJ47" s="135"/>
      <c r="AK47" s="136"/>
      <c r="AL47" s="136"/>
      <c r="AM47" s="137"/>
      <c r="AN47" s="135"/>
      <c r="AO47" s="136"/>
      <c r="AP47" s="136"/>
      <c r="AQ47" s="137"/>
      <c r="AR47" s="135"/>
      <c r="AS47" s="136"/>
      <c r="AT47" s="136"/>
      <c r="AU47" s="137"/>
      <c r="AV47" s="135"/>
      <c r="AW47" s="136"/>
      <c r="AX47" s="136"/>
      <c r="AY47" s="137"/>
      <c r="AZ47" s="135"/>
      <c r="BA47" s="136"/>
      <c r="BB47" s="136"/>
      <c r="BC47" s="137"/>
      <c r="BD47" s="135"/>
      <c r="BE47" s="136"/>
      <c r="BF47" s="136"/>
      <c r="BG47" s="137"/>
      <c r="BH47" s="135"/>
      <c r="BI47" s="136"/>
      <c r="BJ47" s="136"/>
      <c r="BK47" s="137"/>
      <c r="BL47" s="135"/>
      <c r="BM47" s="136"/>
      <c r="BN47" s="136"/>
      <c r="BO47" s="137"/>
      <c r="BP47" s="135"/>
      <c r="BQ47" s="136"/>
      <c r="BR47" s="136"/>
      <c r="BS47" s="137"/>
      <c r="BT47" s="79">
        <v>4</v>
      </c>
      <c r="BU47" s="79">
        <v>2</v>
      </c>
      <c r="BV47" s="79">
        <v>4</v>
      </c>
      <c r="BW47" s="79">
        <v>4</v>
      </c>
      <c r="BX47" s="79">
        <v>1</v>
      </c>
      <c r="BY47" s="145"/>
      <c r="CE47" s="75">
        <v>11</v>
      </c>
    </row>
    <row r="48" spans="2:83" ht="30" customHeight="1" x14ac:dyDescent="0.15">
      <c r="B48" s="75">
        <v>12</v>
      </c>
      <c r="C48" s="76"/>
      <c r="D48" s="78"/>
      <c r="E48" s="78" t="str">
        <f t="shared" si="1"/>
        <v/>
      </c>
      <c r="F48" s="134" t="str">
        <f>'S05 Req Weights'!A14</f>
        <v>Basket</v>
      </c>
      <c r="G48" s="134"/>
      <c r="H48" s="135"/>
      <c r="I48" s="136"/>
      <c r="J48" s="136"/>
      <c r="K48" s="137"/>
      <c r="L48" s="135"/>
      <c r="M48" s="136"/>
      <c r="N48" s="136"/>
      <c r="O48" s="137"/>
      <c r="P48" s="135"/>
      <c r="Q48" s="136"/>
      <c r="R48" s="136"/>
      <c r="S48" s="137"/>
      <c r="T48" s="135"/>
      <c r="U48" s="136"/>
      <c r="V48" s="136"/>
      <c r="W48" s="137"/>
      <c r="X48" s="135"/>
      <c r="Y48" s="136"/>
      <c r="Z48" s="136"/>
      <c r="AA48" s="137"/>
      <c r="AB48" s="135"/>
      <c r="AC48" s="136"/>
      <c r="AD48" s="136"/>
      <c r="AE48" s="137"/>
      <c r="AF48" s="135"/>
      <c r="AG48" s="136"/>
      <c r="AH48" s="136"/>
      <c r="AI48" s="137"/>
      <c r="AJ48" s="135"/>
      <c r="AK48" s="136"/>
      <c r="AL48" s="136"/>
      <c r="AM48" s="137"/>
      <c r="AN48" s="135"/>
      <c r="AO48" s="136"/>
      <c r="AP48" s="136"/>
      <c r="AQ48" s="137"/>
      <c r="AR48" s="135"/>
      <c r="AS48" s="136"/>
      <c r="AT48" s="136"/>
      <c r="AU48" s="137"/>
      <c r="AV48" s="135"/>
      <c r="AW48" s="136"/>
      <c r="AX48" s="136"/>
      <c r="AY48" s="137"/>
      <c r="AZ48" s="135"/>
      <c r="BA48" s="136"/>
      <c r="BB48" s="136"/>
      <c r="BC48" s="137"/>
      <c r="BD48" s="135"/>
      <c r="BE48" s="136"/>
      <c r="BF48" s="136"/>
      <c r="BG48" s="137"/>
      <c r="BH48" s="135"/>
      <c r="BI48" s="136"/>
      <c r="BJ48" s="136"/>
      <c r="BK48" s="137"/>
      <c r="BL48" s="135"/>
      <c r="BM48" s="136"/>
      <c r="BN48" s="136"/>
      <c r="BO48" s="137"/>
      <c r="BP48" s="135"/>
      <c r="BQ48" s="136"/>
      <c r="BR48" s="136"/>
      <c r="BS48" s="137"/>
      <c r="BT48" s="79">
        <v>5</v>
      </c>
      <c r="BU48" s="79">
        <v>1</v>
      </c>
      <c r="BV48" s="79">
        <v>5</v>
      </c>
      <c r="BW48" s="79">
        <v>2</v>
      </c>
      <c r="BX48" s="79">
        <v>2</v>
      </c>
      <c r="BY48" s="145"/>
      <c r="CE48" s="75">
        <v>12</v>
      </c>
    </row>
    <row r="49" spans="2:83" ht="30" customHeight="1" x14ac:dyDescent="0.15">
      <c r="B49" s="75">
        <v>13</v>
      </c>
      <c r="C49" s="76"/>
      <c r="D49" s="78"/>
      <c r="E49" s="78" t="str">
        <f t="shared" si="1"/>
        <v/>
      </c>
      <c r="F49" s="134" t="str">
        <f>'S05 Req Weights'!A15</f>
        <v>Gear system</v>
      </c>
      <c r="G49" s="134"/>
      <c r="H49" s="135"/>
      <c r="I49" s="136"/>
      <c r="J49" s="136"/>
      <c r="K49" s="137"/>
      <c r="L49" s="135"/>
      <c r="M49" s="136"/>
      <c r="N49" s="136"/>
      <c r="O49" s="137"/>
      <c r="P49" s="135"/>
      <c r="Q49" s="136"/>
      <c r="R49" s="136"/>
      <c r="S49" s="137"/>
      <c r="T49" s="135"/>
      <c r="U49" s="136"/>
      <c r="V49" s="136"/>
      <c r="W49" s="137"/>
      <c r="X49" s="135"/>
      <c r="Y49" s="136"/>
      <c r="Z49" s="136"/>
      <c r="AA49" s="137"/>
      <c r="AB49" s="135"/>
      <c r="AC49" s="136"/>
      <c r="AD49" s="136"/>
      <c r="AE49" s="137"/>
      <c r="AF49" s="135"/>
      <c r="AG49" s="136"/>
      <c r="AH49" s="136"/>
      <c r="AI49" s="137"/>
      <c r="AJ49" s="135"/>
      <c r="AK49" s="136"/>
      <c r="AL49" s="136"/>
      <c r="AM49" s="137"/>
      <c r="AN49" s="135"/>
      <c r="AO49" s="136"/>
      <c r="AP49" s="136"/>
      <c r="AQ49" s="137"/>
      <c r="AR49" s="135"/>
      <c r="AS49" s="136"/>
      <c r="AT49" s="136"/>
      <c r="AU49" s="137"/>
      <c r="AV49" s="135"/>
      <c r="AW49" s="136"/>
      <c r="AX49" s="136"/>
      <c r="AY49" s="137"/>
      <c r="AZ49" s="135"/>
      <c r="BA49" s="136"/>
      <c r="BB49" s="136"/>
      <c r="BC49" s="137"/>
      <c r="BD49" s="135"/>
      <c r="BE49" s="136"/>
      <c r="BF49" s="136"/>
      <c r="BG49" s="137"/>
      <c r="BH49" s="135"/>
      <c r="BI49" s="136"/>
      <c r="BJ49" s="136"/>
      <c r="BK49" s="137"/>
      <c r="BL49" s="135"/>
      <c r="BM49" s="136"/>
      <c r="BN49" s="136"/>
      <c r="BO49" s="137"/>
      <c r="BP49" s="135"/>
      <c r="BQ49" s="136"/>
      <c r="BR49" s="136"/>
      <c r="BS49" s="137"/>
      <c r="BT49" s="79">
        <v>3</v>
      </c>
      <c r="BU49" s="79">
        <v>2</v>
      </c>
      <c r="BV49" s="79">
        <v>5</v>
      </c>
      <c r="BW49" s="79">
        <v>1</v>
      </c>
      <c r="BX49" s="79">
        <v>1</v>
      </c>
      <c r="BY49" s="145"/>
      <c r="CE49" s="75">
        <v>13</v>
      </c>
    </row>
    <row r="50" spans="2:83" ht="30" customHeight="1" x14ac:dyDescent="0.15">
      <c r="B50" s="75">
        <v>14</v>
      </c>
      <c r="C50" s="76"/>
      <c r="D50" s="78"/>
      <c r="E50" s="78" t="str">
        <f t="shared" si="1"/>
        <v/>
      </c>
      <c r="F50" s="134" t="str">
        <f>'S05 Req Weights'!A16</f>
        <v>Break system</v>
      </c>
      <c r="G50" s="134"/>
      <c r="H50" s="135"/>
      <c r="I50" s="136"/>
      <c r="J50" s="136"/>
      <c r="K50" s="137"/>
      <c r="L50" s="135"/>
      <c r="M50" s="136"/>
      <c r="N50" s="136"/>
      <c r="O50" s="137"/>
      <c r="P50" s="135"/>
      <c r="Q50" s="136"/>
      <c r="R50" s="136"/>
      <c r="S50" s="137"/>
      <c r="T50" s="135"/>
      <c r="U50" s="136"/>
      <c r="V50" s="136"/>
      <c r="W50" s="137"/>
      <c r="X50" s="135"/>
      <c r="Y50" s="136"/>
      <c r="Z50" s="136"/>
      <c r="AA50" s="137"/>
      <c r="AB50" s="135"/>
      <c r="AC50" s="136"/>
      <c r="AD50" s="136"/>
      <c r="AE50" s="137"/>
      <c r="AF50" s="135"/>
      <c r="AG50" s="136"/>
      <c r="AH50" s="136"/>
      <c r="AI50" s="137"/>
      <c r="AJ50" s="135"/>
      <c r="AK50" s="136"/>
      <c r="AL50" s="136"/>
      <c r="AM50" s="137"/>
      <c r="AN50" s="135"/>
      <c r="AO50" s="136"/>
      <c r="AP50" s="136"/>
      <c r="AQ50" s="137"/>
      <c r="AR50" s="135"/>
      <c r="AS50" s="136"/>
      <c r="AT50" s="136"/>
      <c r="AU50" s="137"/>
      <c r="AV50" s="135"/>
      <c r="AW50" s="136"/>
      <c r="AX50" s="136"/>
      <c r="AY50" s="137"/>
      <c r="AZ50" s="135"/>
      <c r="BA50" s="136"/>
      <c r="BB50" s="136"/>
      <c r="BC50" s="137"/>
      <c r="BD50" s="135"/>
      <c r="BE50" s="136"/>
      <c r="BF50" s="136"/>
      <c r="BG50" s="137"/>
      <c r="BH50" s="135"/>
      <c r="BI50" s="136"/>
      <c r="BJ50" s="136"/>
      <c r="BK50" s="137"/>
      <c r="BL50" s="135"/>
      <c r="BM50" s="136"/>
      <c r="BN50" s="136"/>
      <c r="BO50" s="137"/>
      <c r="BP50" s="135"/>
      <c r="BQ50" s="136"/>
      <c r="BR50" s="136"/>
      <c r="BS50" s="137"/>
      <c r="BT50" s="79">
        <v>5</v>
      </c>
      <c r="BU50" s="79">
        <v>2</v>
      </c>
      <c r="BV50" s="79">
        <v>4</v>
      </c>
      <c r="BW50" s="79">
        <v>2</v>
      </c>
      <c r="BX50" s="79">
        <v>2</v>
      </c>
      <c r="BY50" s="145"/>
      <c r="CE50" s="75">
        <v>14</v>
      </c>
    </row>
    <row r="51" spans="2:83" ht="30" customHeight="1" x14ac:dyDescent="0.15">
      <c r="B51" s="75">
        <v>15</v>
      </c>
      <c r="C51" s="76"/>
      <c r="D51" s="78"/>
      <c r="E51" s="78" t="str">
        <f t="shared" si="1"/>
        <v/>
      </c>
      <c r="F51" s="134" t="str">
        <f>'S05 Req Weights'!A17</f>
        <v>Different colors</v>
      </c>
      <c r="G51" s="134"/>
      <c r="H51" s="135"/>
      <c r="I51" s="136"/>
      <c r="J51" s="136"/>
      <c r="K51" s="137"/>
      <c r="L51" s="135"/>
      <c r="M51" s="136"/>
      <c r="N51" s="136"/>
      <c r="O51" s="137"/>
      <c r="P51" s="135"/>
      <c r="Q51" s="136"/>
      <c r="R51" s="136"/>
      <c r="S51" s="137"/>
      <c r="T51" s="135"/>
      <c r="U51" s="136"/>
      <c r="V51" s="136"/>
      <c r="W51" s="137"/>
      <c r="X51" s="135"/>
      <c r="Y51" s="136"/>
      <c r="Z51" s="136"/>
      <c r="AA51" s="137"/>
      <c r="AB51" s="135"/>
      <c r="AC51" s="136"/>
      <c r="AD51" s="136"/>
      <c r="AE51" s="137"/>
      <c r="AF51" s="135"/>
      <c r="AG51" s="136"/>
      <c r="AH51" s="136"/>
      <c r="AI51" s="137"/>
      <c r="AJ51" s="135"/>
      <c r="AK51" s="136"/>
      <c r="AL51" s="136"/>
      <c r="AM51" s="137"/>
      <c r="AN51" s="135"/>
      <c r="AO51" s="136"/>
      <c r="AP51" s="136"/>
      <c r="AQ51" s="137"/>
      <c r="AR51" s="135"/>
      <c r="AS51" s="136"/>
      <c r="AT51" s="136"/>
      <c r="AU51" s="137"/>
      <c r="AV51" s="135"/>
      <c r="AW51" s="136"/>
      <c r="AX51" s="136"/>
      <c r="AY51" s="137"/>
      <c r="AZ51" s="135"/>
      <c r="BA51" s="136"/>
      <c r="BB51" s="136"/>
      <c r="BC51" s="137"/>
      <c r="BD51" s="135"/>
      <c r="BE51" s="136"/>
      <c r="BF51" s="136"/>
      <c r="BG51" s="137"/>
      <c r="BH51" s="135"/>
      <c r="BI51" s="136"/>
      <c r="BJ51" s="136"/>
      <c r="BK51" s="137"/>
      <c r="BL51" s="135"/>
      <c r="BM51" s="136"/>
      <c r="BN51" s="136"/>
      <c r="BO51" s="137"/>
      <c r="BP51" s="135"/>
      <c r="BQ51" s="136"/>
      <c r="BR51" s="136"/>
      <c r="BS51" s="137"/>
      <c r="BT51" s="79">
        <v>3</v>
      </c>
      <c r="BU51" s="79">
        <v>3</v>
      </c>
      <c r="BV51" s="79">
        <v>2</v>
      </c>
      <c r="BW51" s="79">
        <v>3</v>
      </c>
      <c r="BX51" s="79">
        <v>2</v>
      </c>
      <c r="BY51" s="145"/>
      <c r="CE51" s="75">
        <v>15</v>
      </c>
    </row>
    <row r="52" spans="2:83" ht="30" customHeight="1" x14ac:dyDescent="0.15">
      <c r="B52" s="75">
        <v>16</v>
      </c>
      <c r="C52" s="76"/>
      <c r="D52" s="78"/>
      <c r="E52" s="78" t="str">
        <f t="shared" si="1"/>
        <v/>
      </c>
      <c r="F52" s="134" t="str">
        <f>'S05 Req Weights'!A18</f>
        <v>Custom design</v>
      </c>
      <c r="G52" s="134"/>
      <c r="H52" s="135"/>
      <c r="I52" s="136"/>
      <c r="J52" s="136"/>
      <c r="K52" s="137"/>
      <c r="L52" s="135"/>
      <c r="M52" s="136"/>
      <c r="N52" s="136"/>
      <c r="O52" s="137"/>
      <c r="P52" s="135"/>
      <c r="Q52" s="136"/>
      <c r="R52" s="136"/>
      <c r="S52" s="137"/>
      <c r="T52" s="135"/>
      <c r="U52" s="136"/>
      <c r="V52" s="136"/>
      <c r="W52" s="137"/>
      <c r="X52" s="135"/>
      <c r="Y52" s="136"/>
      <c r="Z52" s="136"/>
      <c r="AA52" s="137"/>
      <c r="AB52" s="135"/>
      <c r="AC52" s="136"/>
      <c r="AD52" s="136"/>
      <c r="AE52" s="137"/>
      <c r="AF52" s="135"/>
      <c r="AG52" s="136"/>
      <c r="AH52" s="136"/>
      <c r="AI52" s="137"/>
      <c r="AJ52" s="135"/>
      <c r="AK52" s="136"/>
      <c r="AL52" s="136"/>
      <c r="AM52" s="137"/>
      <c r="AN52" s="135"/>
      <c r="AO52" s="136"/>
      <c r="AP52" s="136"/>
      <c r="AQ52" s="137"/>
      <c r="AR52" s="135"/>
      <c r="AS52" s="136"/>
      <c r="AT52" s="136"/>
      <c r="AU52" s="137"/>
      <c r="AV52" s="135"/>
      <c r="AW52" s="136"/>
      <c r="AX52" s="136"/>
      <c r="AY52" s="137"/>
      <c r="AZ52" s="135"/>
      <c r="BA52" s="136"/>
      <c r="BB52" s="136"/>
      <c r="BC52" s="137"/>
      <c r="BD52" s="135"/>
      <c r="BE52" s="136"/>
      <c r="BF52" s="136"/>
      <c r="BG52" s="137"/>
      <c r="BH52" s="135"/>
      <c r="BI52" s="136"/>
      <c r="BJ52" s="136"/>
      <c r="BK52" s="137"/>
      <c r="BL52" s="135"/>
      <c r="BM52" s="136"/>
      <c r="BN52" s="136"/>
      <c r="BO52" s="137"/>
      <c r="BP52" s="135"/>
      <c r="BQ52" s="136"/>
      <c r="BR52" s="136"/>
      <c r="BS52" s="137"/>
      <c r="BT52" s="79">
        <v>3</v>
      </c>
      <c r="BU52" s="79">
        <v>4</v>
      </c>
      <c r="BV52" s="79">
        <v>1</v>
      </c>
      <c r="BW52" s="79">
        <v>4</v>
      </c>
      <c r="BX52" s="79">
        <v>2</v>
      </c>
      <c r="BY52" s="145"/>
      <c r="CE52" s="75">
        <v>16</v>
      </c>
    </row>
    <row r="53" spans="2:83" ht="129.75" customHeight="1" x14ac:dyDescent="0.25">
      <c r="F53" s="146" t="s">
        <v>237</v>
      </c>
      <c r="G53" s="146"/>
      <c r="H53" s="147" t="s">
        <v>268</v>
      </c>
      <c r="I53" s="148"/>
      <c r="J53" s="148"/>
      <c r="K53" s="149"/>
      <c r="L53" s="147" t="s">
        <v>274</v>
      </c>
      <c r="M53" s="148"/>
      <c r="N53" s="148"/>
      <c r="O53" s="149"/>
      <c r="P53" s="147" t="s">
        <v>275</v>
      </c>
      <c r="Q53" s="148"/>
      <c r="R53" s="148"/>
      <c r="S53" s="149"/>
      <c r="T53" s="147" t="s">
        <v>276</v>
      </c>
      <c r="U53" s="148"/>
      <c r="V53" s="148"/>
      <c r="W53" s="149"/>
      <c r="X53" s="147" t="s">
        <v>277</v>
      </c>
      <c r="Y53" s="148"/>
      <c r="Z53" s="148"/>
      <c r="AA53" s="149"/>
      <c r="AB53" s="150">
        <v>0.6</v>
      </c>
      <c r="AC53" s="148"/>
      <c r="AD53" s="148"/>
      <c r="AE53" s="149"/>
      <c r="AF53" s="147"/>
      <c r="AG53" s="148"/>
      <c r="AH53" s="148"/>
      <c r="AI53" s="149"/>
      <c r="AJ53" s="147"/>
      <c r="AK53" s="148"/>
      <c r="AL53" s="148"/>
      <c r="AM53" s="149"/>
      <c r="AN53" s="147"/>
      <c r="AO53" s="148"/>
      <c r="AP53" s="148"/>
      <c r="AQ53" s="149"/>
      <c r="AR53" s="147"/>
      <c r="AS53" s="148"/>
      <c r="AT53" s="148"/>
      <c r="AU53" s="149"/>
      <c r="AV53" s="147"/>
      <c r="AW53" s="148"/>
      <c r="AX53" s="148"/>
      <c r="AY53" s="149"/>
      <c r="AZ53" s="147"/>
      <c r="BA53" s="148"/>
      <c r="BB53" s="148"/>
      <c r="BC53" s="149"/>
      <c r="BD53" s="147"/>
      <c r="BE53" s="148"/>
      <c r="BF53" s="148"/>
      <c r="BG53" s="149"/>
      <c r="BH53" s="147"/>
      <c r="BI53" s="148"/>
      <c r="BJ53" s="148"/>
      <c r="BK53" s="149"/>
      <c r="BL53" s="147"/>
      <c r="BM53" s="148"/>
      <c r="BN53" s="148"/>
      <c r="BO53" s="149"/>
      <c r="BP53" s="147"/>
      <c r="BQ53" s="148"/>
      <c r="BR53" s="148"/>
      <c r="BS53" s="149"/>
    </row>
    <row r="54" spans="2:83" s="80" customFormat="1" ht="18.75" customHeight="1" x14ac:dyDescent="0.15">
      <c r="F54" s="126" t="s">
        <v>238</v>
      </c>
      <c r="G54" s="126"/>
      <c r="H54" s="151" t="str">
        <f>IF(COUNTIF(H37:H52,"●"),9,IF(COUNTIF(H37:H52,"○"),3,IF(COUNTIF(H37:H52,"▽"),1,"")))</f>
        <v/>
      </c>
      <c r="I54" s="152"/>
      <c r="J54" s="152"/>
      <c r="K54" s="153"/>
      <c r="L54" s="151" t="str">
        <f>IF(COUNTIF(L37:L52,"●"),9,IF(COUNTIF(L37:L52,"○"),3,IF(COUNTIF(L37:L52,"▽"),1,"")))</f>
        <v/>
      </c>
      <c r="M54" s="152"/>
      <c r="N54" s="152"/>
      <c r="O54" s="153"/>
      <c r="P54" s="151" t="str">
        <f>IF(COUNTIF(P37:P52,"●"),9,IF(COUNTIF(P37:P52,"○"),3,IF(COUNTIF(P37:P52,"▽"),1,"")))</f>
        <v/>
      </c>
      <c r="Q54" s="152"/>
      <c r="R54" s="152"/>
      <c r="S54" s="153"/>
      <c r="T54" s="151" t="str">
        <f>IF(COUNTIF(T37:T52,"●"),9,IF(COUNTIF(T37:T52,"○"),3,IF(COUNTIF(T37:T52,"▽"),1,"")))</f>
        <v/>
      </c>
      <c r="U54" s="152"/>
      <c r="V54" s="152"/>
      <c r="W54" s="153"/>
      <c r="X54" s="151" t="str">
        <f>IF(COUNTIF(X37:X52,"●"),9,IF(COUNTIF(X37:X52,"○"),3,IF(COUNTIF(X37:X52,"▽"),1,"")))</f>
        <v/>
      </c>
      <c r="Y54" s="152"/>
      <c r="Z54" s="152"/>
      <c r="AA54" s="153"/>
      <c r="AB54" s="151" t="str">
        <f>IF(COUNTIF(AB37:AB52,"●"),9,IF(COUNTIF(AB37:AB52,"○"),3,IF(COUNTIF(AB37:AB52,"▽"),1,"")))</f>
        <v/>
      </c>
      <c r="AC54" s="152"/>
      <c r="AD54" s="152"/>
      <c r="AE54" s="153"/>
      <c r="AF54" s="151" t="str">
        <f>IF(COUNTIF(AF37:AF52,"●"),9,IF(COUNTIF(AF37:AF52,"○"),3,IF(COUNTIF(AF37:AF52,"▽"),1,"")))</f>
        <v/>
      </c>
      <c r="AG54" s="152"/>
      <c r="AH54" s="152"/>
      <c r="AI54" s="153"/>
      <c r="AJ54" s="151" t="str">
        <f>IF(COUNTIF(AJ37:AJ52,"●"),9,IF(COUNTIF(AJ37:AJ52,"○"),3,IF(COUNTIF(AJ37:AJ52,"▽"),1,"")))</f>
        <v/>
      </c>
      <c r="AK54" s="152"/>
      <c r="AL54" s="152"/>
      <c r="AM54" s="153"/>
      <c r="AN54" s="151" t="str">
        <f>IF(COUNTIF(AN37:AN52,"●"),9,IF(COUNTIF(AN37:AN52,"○"),3,IF(COUNTIF(AN37:AN52,"▽"),1,"")))</f>
        <v/>
      </c>
      <c r="AO54" s="152"/>
      <c r="AP54" s="152"/>
      <c r="AQ54" s="153"/>
      <c r="AR54" s="151" t="str">
        <f>IF(COUNTIF(AR37:AR52,"●"),9,IF(COUNTIF(AR37:AR52,"○"),3,IF(COUNTIF(AR37:AR52,"▽"),1,"")))</f>
        <v/>
      </c>
      <c r="AS54" s="152"/>
      <c r="AT54" s="152"/>
      <c r="AU54" s="153"/>
      <c r="AV54" s="151" t="str">
        <f>IF(COUNTIF(AV37:AV52,"●"),9,IF(COUNTIF(AV37:AV52,"○"),3,IF(COUNTIF(AV37:AV52,"▽"),1,"")))</f>
        <v/>
      </c>
      <c r="AW54" s="152"/>
      <c r="AX54" s="152"/>
      <c r="AY54" s="153"/>
      <c r="AZ54" s="151" t="str">
        <f>IF(COUNTIF(AZ37:AZ52,"●"),9,IF(COUNTIF(AZ37:AZ52,"○"),3,IF(COUNTIF(AZ37:AZ52,"▽"),1,"")))</f>
        <v/>
      </c>
      <c r="BA54" s="152"/>
      <c r="BB54" s="152"/>
      <c r="BC54" s="153"/>
      <c r="BD54" s="151" t="str">
        <f>IF(COUNTIF(BD37:BD52,"●"),9,IF(COUNTIF(BD37:BD52,"○"),3,IF(COUNTIF(BD37:BD52,"▽"),1,"")))</f>
        <v/>
      </c>
      <c r="BE54" s="152"/>
      <c r="BF54" s="152"/>
      <c r="BG54" s="153"/>
      <c r="BH54" s="151" t="str">
        <f>IF(COUNTIF(BH37:BH52,"●"),9,IF(COUNTIF(BH37:BH52,"○"),3,IF(COUNTIF(BH37:BH52,"▽"),1,"")))</f>
        <v/>
      </c>
      <c r="BI54" s="152"/>
      <c r="BJ54" s="152"/>
      <c r="BK54" s="153"/>
      <c r="BL54" s="151" t="str">
        <f>IF(COUNTIF(BL37:BL52,"●"),9,IF(COUNTIF(BL37:BL52,"○"),3,IF(COUNTIF(BL37:BL52,"▽"),1,"")))</f>
        <v/>
      </c>
      <c r="BM54" s="152"/>
      <c r="BN54" s="152"/>
      <c r="BO54" s="153"/>
      <c r="BP54" s="151" t="str">
        <f>IF(COUNTIF(BP37:BP52,"●"),9,IF(COUNTIF(BP37:BP52,"○"),3,IF(COUNTIF(BP37:BP52,"▽"),1,"")))</f>
        <v/>
      </c>
      <c r="BQ54" s="152"/>
      <c r="BR54" s="152"/>
      <c r="BS54" s="153"/>
    </row>
    <row r="55" spans="2:83" s="80" customFormat="1" ht="18.75" customHeight="1" x14ac:dyDescent="0.15">
      <c r="F55" s="126" t="s">
        <v>239</v>
      </c>
      <c r="G55" s="126"/>
      <c r="H55" s="154"/>
      <c r="I55" s="155"/>
      <c r="J55" s="155"/>
      <c r="K55" s="156"/>
      <c r="L55" s="154"/>
      <c r="M55" s="155"/>
      <c r="N55" s="155"/>
      <c r="O55" s="156"/>
      <c r="P55" s="154"/>
      <c r="Q55" s="155"/>
      <c r="R55" s="155"/>
      <c r="S55" s="156"/>
      <c r="T55" s="154"/>
      <c r="U55" s="155"/>
      <c r="V55" s="155"/>
      <c r="W55" s="156"/>
      <c r="X55" s="154"/>
      <c r="Y55" s="155"/>
      <c r="Z55" s="155"/>
      <c r="AA55" s="156"/>
      <c r="AB55" s="154"/>
      <c r="AC55" s="155"/>
      <c r="AD55" s="155"/>
      <c r="AE55" s="156"/>
      <c r="AF55" s="154"/>
      <c r="AG55" s="155"/>
      <c r="AH55" s="155"/>
      <c r="AI55" s="156"/>
      <c r="AJ55" s="154"/>
      <c r="AK55" s="155"/>
      <c r="AL55" s="155"/>
      <c r="AM55" s="156"/>
      <c r="AN55" s="154"/>
      <c r="AO55" s="155"/>
      <c r="AP55" s="155"/>
      <c r="AQ55" s="156"/>
      <c r="AR55" s="154"/>
      <c r="AS55" s="155"/>
      <c r="AT55" s="155"/>
      <c r="AU55" s="156"/>
      <c r="AV55" s="154"/>
      <c r="AW55" s="155"/>
      <c r="AX55" s="155"/>
      <c r="AY55" s="156"/>
      <c r="AZ55" s="154"/>
      <c r="BA55" s="155"/>
      <c r="BB55" s="155"/>
      <c r="BC55" s="156"/>
      <c r="BD55" s="154"/>
      <c r="BE55" s="155"/>
      <c r="BF55" s="155"/>
      <c r="BG55" s="156"/>
      <c r="BH55" s="154"/>
      <c r="BI55" s="155"/>
      <c r="BJ55" s="155"/>
      <c r="BK55" s="156"/>
      <c r="BL55" s="154"/>
      <c r="BM55" s="155"/>
      <c r="BN55" s="155"/>
      <c r="BO55" s="156"/>
      <c r="BP55" s="154"/>
      <c r="BQ55" s="155"/>
      <c r="BR55" s="155"/>
      <c r="BS55" s="156"/>
    </row>
    <row r="56" spans="2:83" s="81" customFormat="1" ht="18.75" customHeight="1" x14ac:dyDescent="0.15">
      <c r="F56" s="163" t="s">
        <v>240</v>
      </c>
      <c r="G56" s="163"/>
      <c r="H56" s="157">
        <f>IFERROR(H55/SUM($H$55:$BS$55), 0)</f>
        <v>0</v>
      </c>
      <c r="I56" s="158"/>
      <c r="J56" s="158"/>
      <c r="K56" s="159"/>
      <c r="L56" s="157">
        <f t="shared" ref="L56" si="2">IFERROR(L55/SUM($H$55:$BS$55), 0)</f>
        <v>0</v>
      </c>
      <c r="M56" s="158"/>
      <c r="N56" s="158"/>
      <c r="O56" s="159"/>
      <c r="P56" s="157">
        <f t="shared" ref="P56" si="3">IFERROR(P55/SUM($H$55:$BS$55), 0)</f>
        <v>0</v>
      </c>
      <c r="Q56" s="158"/>
      <c r="R56" s="158"/>
      <c r="S56" s="159"/>
      <c r="T56" s="157">
        <f t="shared" ref="T56" si="4">IFERROR(T55/SUM($H$55:$BS$55), 0)</f>
        <v>0</v>
      </c>
      <c r="U56" s="158"/>
      <c r="V56" s="158"/>
      <c r="W56" s="159"/>
      <c r="X56" s="157">
        <f t="shared" ref="X56" si="5">IFERROR(X55/SUM($H$55:$BS$55), 0)</f>
        <v>0</v>
      </c>
      <c r="Y56" s="158"/>
      <c r="Z56" s="158"/>
      <c r="AA56" s="159"/>
      <c r="AB56" s="157">
        <f t="shared" ref="AB56" si="6">IFERROR(AB55/SUM($H$55:$BS$55), 0)</f>
        <v>0</v>
      </c>
      <c r="AC56" s="158"/>
      <c r="AD56" s="158"/>
      <c r="AE56" s="159"/>
      <c r="AF56" s="157">
        <f t="shared" ref="AF56" si="7">IFERROR(AF55/SUM($H$55:$BS$55), 0)</f>
        <v>0</v>
      </c>
      <c r="AG56" s="158"/>
      <c r="AH56" s="158"/>
      <c r="AI56" s="159"/>
      <c r="AJ56" s="157">
        <f t="shared" ref="AJ56" si="8">IFERROR(AJ55/SUM($H$55:$BS$55), 0)</f>
        <v>0</v>
      </c>
      <c r="AK56" s="158"/>
      <c r="AL56" s="158"/>
      <c r="AM56" s="159"/>
      <c r="AN56" s="157">
        <f t="shared" ref="AN56" si="9">IFERROR(AN55/SUM($H$55:$BS$55), 0)</f>
        <v>0</v>
      </c>
      <c r="AO56" s="158"/>
      <c r="AP56" s="158"/>
      <c r="AQ56" s="159"/>
      <c r="AR56" s="157">
        <f t="shared" ref="AR56" si="10">IFERROR(AR55/SUM($H$55:$BS$55), 0)</f>
        <v>0</v>
      </c>
      <c r="AS56" s="158"/>
      <c r="AT56" s="158"/>
      <c r="AU56" s="159"/>
      <c r="AV56" s="157">
        <f t="shared" ref="AV56" si="11">IFERROR(AV55/SUM($H$55:$BS$55), 0)</f>
        <v>0</v>
      </c>
      <c r="AW56" s="158"/>
      <c r="AX56" s="158"/>
      <c r="AY56" s="159"/>
      <c r="AZ56" s="157">
        <f t="shared" ref="AZ56" si="12">IFERROR(AZ55/SUM($H$55:$BS$55), 0)</f>
        <v>0</v>
      </c>
      <c r="BA56" s="158"/>
      <c r="BB56" s="158"/>
      <c r="BC56" s="159"/>
      <c r="BD56" s="157">
        <f t="shared" ref="BD56" si="13">IFERROR(BD55/SUM($H$55:$BS$55), 0)</f>
        <v>0</v>
      </c>
      <c r="BE56" s="158"/>
      <c r="BF56" s="158"/>
      <c r="BG56" s="159"/>
      <c r="BH56" s="157">
        <f t="shared" ref="BH56" si="14">IFERROR(BH55/SUM($H$55:$BS$55), 0)</f>
        <v>0</v>
      </c>
      <c r="BI56" s="158"/>
      <c r="BJ56" s="158"/>
      <c r="BK56" s="159"/>
      <c r="BL56" s="157">
        <f t="shared" ref="BL56" si="15">IFERROR(BL55/SUM($H$55:$BS$55), 0)</f>
        <v>0</v>
      </c>
      <c r="BM56" s="158"/>
      <c r="BN56" s="158"/>
      <c r="BO56" s="159"/>
      <c r="BP56" s="157">
        <f t="shared" ref="BP56" si="16">IFERROR(BP55/SUM($H$55:$BS$55), 0)</f>
        <v>0</v>
      </c>
      <c r="BQ56" s="158"/>
      <c r="BR56" s="158"/>
      <c r="BS56" s="159"/>
    </row>
    <row r="57" spans="2:83" ht="75" customHeight="1" x14ac:dyDescent="0.25">
      <c r="F57" s="146" t="s">
        <v>241</v>
      </c>
      <c r="G57" s="146"/>
      <c r="H57" s="160" t="str">
        <f>REPT("|", H56*100)</f>
        <v/>
      </c>
      <c r="I57" s="161"/>
      <c r="J57" s="161"/>
      <c r="K57" s="162"/>
      <c r="L57" s="160" t="str">
        <f t="shared" ref="L57" si="17">REPT("|", L56*100)</f>
        <v/>
      </c>
      <c r="M57" s="161"/>
      <c r="N57" s="161"/>
      <c r="O57" s="162"/>
      <c r="P57" s="160" t="str">
        <f t="shared" ref="P57" si="18">REPT("|", P56*100)</f>
        <v/>
      </c>
      <c r="Q57" s="161"/>
      <c r="R57" s="161"/>
      <c r="S57" s="162"/>
      <c r="T57" s="160" t="str">
        <f t="shared" ref="T57" si="19">REPT("|", T56*100)</f>
        <v/>
      </c>
      <c r="U57" s="161"/>
      <c r="V57" s="161"/>
      <c r="W57" s="162"/>
      <c r="X57" s="160" t="str">
        <f t="shared" ref="X57" si="20">REPT("|", X56*100)</f>
        <v/>
      </c>
      <c r="Y57" s="161"/>
      <c r="Z57" s="161"/>
      <c r="AA57" s="162"/>
      <c r="AB57" s="160" t="str">
        <f t="shared" ref="AB57" si="21">REPT("|", AB56*100)</f>
        <v/>
      </c>
      <c r="AC57" s="161"/>
      <c r="AD57" s="161"/>
      <c r="AE57" s="162"/>
      <c r="AF57" s="160" t="str">
        <f t="shared" ref="AF57" si="22">REPT("|", AF56*100)</f>
        <v/>
      </c>
      <c r="AG57" s="161"/>
      <c r="AH57" s="161"/>
      <c r="AI57" s="162"/>
      <c r="AJ57" s="160" t="str">
        <f t="shared" ref="AJ57" si="23">REPT("|", AJ56*100)</f>
        <v/>
      </c>
      <c r="AK57" s="161"/>
      <c r="AL57" s="161"/>
      <c r="AM57" s="162"/>
      <c r="AN57" s="160" t="str">
        <f t="shared" ref="AN57" si="24">REPT("|", AN56*100)</f>
        <v/>
      </c>
      <c r="AO57" s="161"/>
      <c r="AP57" s="161"/>
      <c r="AQ57" s="162"/>
      <c r="AR57" s="160" t="str">
        <f t="shared" ref="AR57" si="25">REPT("|", AR56*100)</f>
        <v/>
      </c>
      <c r="AS57" s="161"/>
      <c r="AT57" s="161"/>
      <c r="AU57" s="162"/>
      <c r="AV57" s="160" t="str">
        <f t="shared" ref="AV57" si="26">REPT("|", AV56*100)</f>
        <v/>
      </c>
      <c r="AW57" s="161"/>
      <c r="AX57" s="161"/>
      <c r="AY57" s="162"/>
      <c r="AZ57" s="160" t="str">
        <f t="shared" ref="AZ57" si="27">REPT("|", AZ56*100)</f>
        <v/>
      </c>
      <c r="BA57" s="161"/>
      <c r="BB57" s="161"/>
      <c r="BC57" s="162"/>
      <c r="BD57" s="160" t="str">
        <f t="shared" ref="BD57" si="28">REPT("|", BD56*100)</f>
        <v/>
      </c>
      <c r="BE57" s="161"/>
      <c r="BF57" s="161"/>
      <c r="BG57" s="162"/>
      <c r="BH57" s="160" t="str">
        <f t="shared" ref="BH57" si="29">REPT("|", BH56*100)</f>
        <v/>
      </c>
      <c r="BI57" s="161"/>
      <c r="BJ57" s="161"/>
      <c r="BK57" s="162"/>
      <c r="BL57" s="160" t="str">
        <f t="shared" ref="BL57" si="30">REPT("|", BL56*100)</f>
        <v/>
      </c>
      <c r="BM57" s="161"/>
      <c r="BN57" s="161"/>
      <c r="BO57" s="162"/>
      <c r="BP57" s="160" t="str">
        <f t="shared" ref="BP57" si="31">REPT("|", BP56*100)</f>
        <v/>
      </c>
      <c r="BQ57" s="161"/>
      <c r="BR57" s="161"/>
      <c r="BS57" s="162"/>
    </row>
  </sheetData>
  <mergeCells count="566">
    <mergeCell ref="BD57:BG57"/>
    <mergeCell ref="BH57:BK57"/>
    <mergeCell ref="BL57:BO57"/>
    <mergeCell ref="BP57:BS57"/>
    <mergeCell ref="X57:AA57"/>
    <mergeCell ref="AB57:AE57"/>
    <mergeCell ref="AF57:AI57"/>
    <mergeCell ref="AJ57:AM57"/>
    <mergeCell ref="AN57:AQ57"/>
    <mergeCell ref="AR57:AU57"/>
    <mergeCell ref="AZ56:BC56"/>
    <mergeCell ref="BD56:BG56"/>
    <mergeCell ref="BH56:BK56"/>
    <mergeCell ref="BL56:BO56"/>
    <mergeCell ref="BP56:BS56"/>
    <mergeCell ref="F57:G57"/>
    <mergeCell ref="H57:K57"/>
    <mergeCell ref="L57:O57"/>
    <mergeCell ref="P57:S57"/>
    <mergeCell ref="T57:W57"/>
    <mergeCell ref="AB56:AE56"/>
    <mergeCell ref="AF56:AI56"/>
    <mergeCell ref="AJ56:AM56"/>
    <mergeCell ref="AN56:AQ56"/>
    <mergeCell ref="AR56:AU56"/>
    <mergeCell ref="AV56:AY56"/>
    <mergeCell ref="F56:G56"/>
    <mergeCell ref="H56:K56"/>
    <mergeCell ref="L56:O56"/>
    <mergeCell ref="P56:S56"/>
    <mergeCell ref="T56:W56"/>
    <mergeCell ref="X56:AA56"/>
    <mergeCell ref="AV57:AY57"/>
    <mergeCell ref="AZ57:BC57"/>
    <mergeCell ref="BD55:BG55"/>
    <mergeCell ref="BH55:BK55"/>
    <mergeCell ref="BL55:BO55"/>
    <mergeCell ref="BP55:BS55"/>
    <mergeCell ref="X55:AA55"/>
    <mergeCell ref="AB55:AE55"/>
    <mergeCell ref="AF55:AI55"/>
    <mergeCell ref="AJ55:AM55"/>
    <mergeCell ref="AN55:AQ55"/>
    <mergeCell ref="AR55:AU55"/>
    <mergeCell ref="AZ54:BC54"/>
    <mergeCell ref="BD54:BG54"/>
    <mergeCell ref="BH54:BK54"/>
    <mergeCell ref="BL54:BO54"/>
    <mergeCell ref="BP54:BS54"/>
    <mergeCell ref="F55:G55"/>
    <mergeCell ref="H55:K55"/>
    <mergeCell ref="L55:O55"/>
    <mergeCell ref="P55:S55"/>
    <mergeCell ref="T55:W55"/>
    <mergeCell ref="AB54:AE54"/>
    <mergeCell ref="AF54:AI54"/>
    <mergeCell ref="AJ54:AM54"/>
    <mergeCell ref="AN54:AQ54"/>
    <mergeCell ref="AR54:AU54"/>
    <mergeCell ref="AV54:AY54"/>
    <mergeCell ref="F54:G54"/>
    <mergeCell ref="H54:K54"/>
    <mergeCell ref="L54:O54"/>
    <mergeCell ref="P54:S54"/>
    <mergeCell ref="T54:W54"/>
    <mergeCell ref="X54:AA54"/>
    <mergeCell ref="AV55:AY55"/>
    <mergeCell ref="AZ55:BC55"/>
    <mergeCell ref="BD53:BG53"/>
    <mergeCell ref="BH53:BK53"/>
    <mergeCell ref="BL53:BO53"/>
    <mergeCell ref="BP53:BS53"/>
    <mergeCell ref="X53:AA53"/>
    <mergeCell ref="AB53:AE53"/>
    <mergeCell ref="AF53:AI53"/>
    <mergeCell ref="AJ53:AM53"/>
    <mergeCell ref="AN53:AQ53"/>
    <mergeCell ref="AR53:AU53"/>
    <mergeCell ref="AZ52:BC52"/>
    <mergeCell ref="BD52:BG52"/>
    <mergeCell ref="BH52:BK52"/>
    <mergeCell ref="BL52:BO52"/>
    <mergeCell ref="BP52:BS52"/>
    <mergeCell ref="F53:G53"/>
    <mergeCell ref="H53:K53"/>
    <mergeCell ref="L53:O53"/>
    <mergeCell ref="P53:S53"/>
    <mergeCell ref="T53:W53"/>
    <mergeCell ref="AB52:AE52"/>
    <mergeCell ref="AF52:AI52"/>
    <mergeCell ref="AJ52:AM52"/>
    <mergeCell ref="AN52:AQ52"/>
    <mergeCell ref="AR52:AU52"/>
    <mergeCell ref="AV52:AY52"/>
    <mergeCell ref="F52:G52"/>
    <mergeCell ref="H52:K52"/>
    <mergeCell ref="L52:O52"/>
    <mergeCell ref="P52:S52"/>
    <mergeCell ref="T52:W52"/>
    <mergeCell ref="X52:AA52"/>
    <mergeCell ref="AV53:AY53"/>
    <mergeCell ref="AZ53:BC53"/>
    <mergeCell ref="BD51:BG51"/>
    <mergeCell ref="BH51:BK51"/>
    <mergeCell ref="BL51:BO51"/>
    <mergeCell ref="BP51:BS51"/>
    <mergeCell ref="X51:AA51"/>
    <mergeCell ref="AB51:AE51"/>
    <mergeCell ref="AF51:AI51"/>
    <mergeCell ref="AJ51:AM51"/>
    <mergeCell ref="AN51:AQ51"/>
    <mergeCell ref="AR51:AU51"/>
    <mergeCell ref="AZ50:BC50"/>
    <mergeCell ref="BD50:BG50"/>
    <mergeCell ref="BH50:BK50"/>
    <mergeCell ref="BL50:BO50"/>
    <mergeCell ref="BP50:BS50"/>
    <mergeCell ref="F51:G51"/>
    <mergeCell ref="H51:K51"/>
    <mergeCell ref="L51:O51"/>
    <mergeCell ref="P51:S51"/>
    <mergeCell ref="T51:W51"/>
    <mergeCell ref="AB50:AE50"/>
    <mergeCell ref="AF50:AI50"/>
    <mergeCell ref="AJ50:AM50"/>
    <mergeCell ref="AN50:AQ50"/>
    <mergeCell ref="AR50:AU50"/>
    <mergeCell ref="AV50:AY50"/>
    <mergeCell ref="F50:G50"/>
    <mergeCell ref="H50:K50"/>
    <mergeCell ref="L50:O50"/>
    <mergeCell ref="P50:S50"/>
    <mergeCell ref="T50:W50"/>
    <mergeCell ref="X50:AA50"/>
    <mergeCell ref="AV51:AY51"/>
    <mergeCell ref="AZ51:BC51"/>
    <mergeCell ref="BD49:BG49"/>
    <mergeCell ref="BH49:BK49"/>
    <mergeCell ref="BL49:BO49"/>
    <mergeCell ref="BP49:BS49"/>
    <mergeCell ref="X49:AA49"/>
    <mergeCell ref="AB49:AE49"/>
    <mergeCell ref="AF49:AI49"/>
    <mergeCell ref="AJ49:AM49"/>
    <mergeCell ref="AN49:AQ49"/>
    <mergeCell ref="AR49:AU49"/>
    <mergeCell ref="AZ48:BC48"/>
    <mergeCell ref="BD48:BG48"/>
    <mergeCell ref="BH48:BK48"/>
    <mergeCell ref="BL48:BO48"/>
    <mergeCell ref="BP48:BS48"/>
    <mergeCell ref="F49:G49"/>
    <mergeCell ref="H49:K49"/>
    <mergeCell ref="L49:O49"/>
    <mergeCell ref="P49:S49"/>
    <mergeCell ref="T49:W49"/>
    <mergeCell ref="AB48:AE48"/>
    <mergeCell ref="AF48:AI48"/>
    <mergeCell ref="AJ48:AM48"/>
    <mergeCell ref="AN48:AQ48"/>
    <mergeCell ref="AR48:AU48"/>
    <mergeCell ref="AV48:AY48"/>
    <mergeCell ref="F48:G48"/>
    <mergeCell ref="H48:K48"/>
    <mergeCell ref="L48:O48"/>
    <mergeCell ref="P48:S48"/>
    <mergeCell ref="T48:W48"/>
    <mergeCell ref="X48:AA48"/>
    <mergeCell ref="AV49:AY49"/>
    <mergeCell ref="AZ49:BC49"/>
    <mergeCell ref="BD47:BG47"/>
    <mergeCell ref="BH47:BK47"/>
    <mergeCell ref="BL47:BO47"/>
    <mergeCell ref="BP47:BS47"/>
    <mergeCell ref="X47:AA47"/>
    <mergeCell ref="AB47:AE47"/>
    <mergeCell ref="AF47:AI47"/>
    <mergeCell ref="AJ47:AM47"/>
    <mergeCell ref="AN47:AQ47"/>
    <mergeCell ref="AR47:AU47"/>
    <mergeCell ref="AZ46:BC46"/>
    <mergeCell ref="BD46:BG46"/>
    <mergeCell ref="BH46:BK46"/>
    <mergeCell ref="BL46:BO46"/>
    <mergeCell ref="BP46:BS46"/>
    <mergeCell ref="F47:G47"/>
    <mergeCell ref="H47:K47"/>
    <mergeCell ref="L47:O47"/>
    <mergeCell ref="P47:S47"/>
    <mergeCell ref="T47:W47"/>
    <mergeCell ref="AB46:AE46"/>
    <mergeCell ref="AF46:AI46"/>
    <mergeCell ref="AJ46:AM46"/>
    <mergeCell ref="AN46:AQ46"/>
    <mergeCell ref="AR46:AU46"/>
    <mergeCell ref="AV46:AY46"/>
    <mergeCell ref="F46:G46"/>
    <mergeCell ref="H46:K46"/>
    <mergeCell ref="L46:O46"/>
    <mergeCell ref="P46:S46"/>
    <mergeCell ref="T46:W46"/>
    <mergeCell ref="X46:AA46"/>
    <mergeCell ref="AV47:AY47"/>
    <mergeCell ref="AZ47:BC47"/>
    <mergeCell ref="BD45:BG45"/>
    <mergeCell ref="BH45:BK45"/>
    <mergeCell ref="BL45:BO45"/>
    <mergeCell ref="BP45:BS45"/>
    <mergeCell ref="X45:AA45"/>
    <mergeCell ref="AB45:AE45"/>
    <mergeCell ref="AF45:AI45"/>
    <mergeCell ref="AJ45:AM45"/>
    <mergeCell ref="AN45:AQ45"/>
    <mergeCell ref="AR45:AU45"/>
    <mergeCell ref="AZ44:BC44"/>
    <mergeCell ref="BD44:BG44"/>
    <mergeCell ref="BH44:BK44"/>
    <mergeCell ref="BL44:BO44"/>
    <mergeCell ref="BP44:BS44"/>
    <mergeCell ref="F45:G45"/>
    <mergeCell ref="H45:K45"/>
    <mergeCell ref="L45:O45"/>
    <mergeCell ref="P45:S45"/>
    <mergeCell ref="T45:W45"/>
    <mergeCell ref="AB44:AE44"/>
    <mergeCell ref="AF44:AI44"/>
    <mergeCell ref="AJ44:AM44"/>
    <mergeCell ref="AN44:AQ44"/>
    <mergeCell ref="AR44:AU44"/>
    <mergeCell ref="AV44:AY44"/>
    <mergeCell ref="F44:G44"/>
    <mergeCell ref="H44:K44"/>
    <mergeCell ref="L44:O44"/>
    <mergeCell ref="P44:S44"/>
    <mergeCell ref="T44:W44"/>
    <mergeCell ref="X44:AA44"/>
    <mergeCell ref="AV45:AY45"/>
    <mergeCell ref="AZ45:BC45"/>
    <mergeCell ref="AV43:AY43"/>
    <mergeCell ref="AZ43:BC43"/>
    <mergeCell ref="BD43:BG43"/>
    <mergeCell ref="BH43:BK43"/>
    <mergeCell ref="BL43:BO43"/>
    <mergeCell ref="BP43:BS43"/>
    <mergeCell ref="X43:AA43"/>
    <mergeCell ref="AB43:AE43"/>
    <mergeCell ref="AF43:AI43"/>
    <mergeCell ref="AJ43:AM43"/>
    <mergeCell ref="AN43:AQ43"/>
    <mergeCell ref="AR43:AU43"/>
    <mergeCell ref="F43:G43"/>
    <mergeCell ref="H43:K43"/>
    <mergeCell ref="L43:O43"/>
    <mergeCell ref="P43:S43"/>
    <mergeCell ref="T43:W43"/>
    <mergeCell ref="AB42:AE42"/>
    <mergeCell ref="AF42:AI42"/>
    <mergeCell ref="AJ42:AM42"/>
    <mergeCell ref="AN42:AQ42"/>
    <mergeCell ref="BP41:BS41"/>
    <mergeCell ref="F42:G42"/>
    <mergeCell ref="H42:K42"/>
    <mergeCell ref="L42:O42"/>
    <mergeCell ref="P42:S42"/>
    <mergeCell ref="T42:W42"/>
    <mergeCell ref="X42:AA42"/>
    <mergeCell ref="AF41:AI41"/>
    <mergeCell ref="AJ41:AM41"/>
    <mergeCell ref="AN41:AQ41"/>
    <mergeCell ref="AR41:AU41"/>
    <mergeCell ref="AV41:AY41"/>
    <mergeCell ref="AZ41:BC41"/>
    <mergeCell ref="AZ42:BC42"/>
    <mergeCell ref="BD42:BG42"/>
    <mergeCell ref="BH42:BK42"/>
    <mergeCell ref="BL42:BO42"/>
    <mergeCell ref="BP42:BS42"/>
    <mergeCell ref="AR42:AU42"/>
    <mergeCell ref="AV42:AY42"/>
    <mergeCell ref="F41:G41"/>
    <mergeCell ref="H41:K41"/>
    <mergeCell ref="L41:O41"/>
    <mergeCell ref="P41:S41"/>
    <mergeCell ref="T41:W41"/>
    <mergeCell ref="X41:AA41"/>
    <mergeCell ref="AB41:AE41"/>
    <mergeCell ref="AJ40:AM40"/>
    <mergeCell ref="AN40:AQ40"/>
    <mergeCell ref="BL39:BO39"/>
    <mergeCell ref="L39:O39"/>
    <mergeCell ref="P39:S39"/>
    <mergeCell ref="T39:W39"/>
    <mergeCell ref="X39:AA39"/>
    <mergeCell ref="AB39:AE39"/>
    <mergeCell ref="AF39:AI39"/>
    <mergeCell ref="AJ39:AM39"/>
    <mergeCell ref="BD41:BG41"/>
    <mergeCell ref="BH41:BK41"/>
    <mergeCell ref="BL41:BO41"/>
    <mergeCell ref="BP39:BS39"/>
    <mergeCell ref="F40:G40"/>
    <mergeCell ref="H40:K40"/>
    <mergeCell ref="L40:O40"/>
    <mergeCell ref="P40:S40"/>
    <mergeCell ref="T40:W40"/>
    <mergeCell ref="X40:AA40"/>
    <mergeCell ref="AB40:AE40"/>
    <mergeCell ref="AF40:AI40"/>
    <mergeCell ref="AN39:AQ39"/>
    <mergeCell ref="AR39:AU39"/>
    <mergeCell ref="AV39:AY39"/>
    <mergeCell ref="AZ39:BC39"/>
    <mergeCell ref="BD39:BG39"/>
    <mergeCell ref="BH39:BK39"/>
    <mergeCell ref="BH40:BK40"/>
    <mergeCell ref="BL40:BO40"/>
    <mergeCell ref="BP40:BS40"/>
    <mergeCell ref="AR40:AU40"/>
    <mergeCell ref="AV40:AY40"/>
    <mergeCell ref="AZ40:BC40"/>
    <mergeCell ref="BD40:BG40"/>
    <mergeCell ref="F39:G39"/>
    <mergeCell ref="H39:K39"/>
    <mergeCell ref="AN38:AQ38"/>
    <mergeCell ref="AR38:AU38"/>
    <mergeCell ref="AV38:AY38"/>
    <mergeCell ref="F38:G38"/>
    <mergeCell ref="H38:K38"/>
    <mergeCell ref="L38:O38"/>
    <mergeCell ref="P38:S38"/>
    <mergeCell ref="T38:W38"/>
    <mergeCell ref="X38:AA38"/>
    <mergeCell ref="AB37:AE37"/>
    <mergeCell ref="AF37:AI37"/>
    <mergeCell ref="AJ37:AM37"/>
    <mergeCell ref="AN37:AQ37"/>
    <mergeCell ref="AR37:AU37"/>
    <mergeCell ref="AV37:AY37"/>
    <mergeCell ref="CB35:CB36"/>
    <mergeCell ref="CC35:CC36"/>
    <mergeCell ref="CD35:CD36"/>
    <mergeCell ref="AZ35:BC36"/>
    <mergeCell ref="AZ37:BC37"/>
    <mergeCell ref="BD37:BG37"/>
    <mergeCell ref="BH37:BK37"/>
    <mergeCell ref="BL37:BO37"/>
    <mergeCell ref="BP37:BS37"/>
    <mergeCell ref="BY37:BY52"/>
    <mergeCell ref="AZ38:BC38"/>
    <mergeCell ref="BD38:BG38"/>
    <mergeCell ref="BH38:BK38"/>
    <mergeCell ref="BL38:BO38"/>
    <mergeCell ref="BP38:BS38"/>
    <mergeCell ref="AB38:AE38"/>
    <mergeCell ref="AF38:AI38"/>
    <mergeCell ref="AJ38:AM38"/>
    <mergeCell ref="CE35:CE36"/>
    <mergeCell ref="F37:G37"/>
    <mergeCell ref="H37:K37"/>
    <mergeCell ref="L37:O37"/>
    <mergeCell ref="P37:S37"/>
    <mergeCell ref="T37:W37"/>
    <mergeCell ref="X37:AA37"/>
    <mergeCell ref="BV35:BV36"/>
    <mergeCell ref="BW35:BW36"/>
    <mergeCell ref="BX35:BX36"/>
    <mergeCell ref="BY35:BY36"/>
    <mergeCell ref="BZ35:BZ36"/>
    <mergeCell ref="CA35:CA36"/>
    <mergeCell ref="BD35:BG36"/>
    <mergeCell ref="BH35:BK36"/>
    <mergeCell ref="BL35:BO36"/>
    <mergeCell ref="BP35:BS36"/>
    <mergeCell ref="BT35:BT36"/>
    <mergeCell ref="BU35:BU36"/>
    <mergeCell ref="AF35:AI36"/>
    <mergeCell ref="AJ35:AM36"/>
    <mergeCell ref="AN35:AQ36"/>
    <mergeCell ref="AR35:AU36"/>
    <mergeCell ref="AV35:AY36"/>
    <mergeCell ref="BP34:BS34"/>
    <mergeCell ref="BT34:CD34"/>
    <mergeCell ref="B35:B36"/>
    <mergeCell ref="C35:C36"/>
    <mergeCell ref="D35:D36"/>
    <mergeCell ref="E35:E36"/>
    <mergeCell ref="AF34:AI34"/>
    <mergeCell ref="AJ34:AM34"/>
    <mergeCell ref="AN34:AQ34"/>
    <mergeCell ref="AR34:AU34"/>
    <mergeCell ref="AV34:AY34"/>
    <mergeCell ref="AZ34:BC34"/>
    <mergeCell ref="H35:K36"/>
    <mergeCell ref="L35:O36"/>
    <mergeCell ref="P35:S36"/>
    <mergeCell ref="T35:W36"/>
    <mergeCell ref="X35:AA36"/>
    <mergeCell ref="AB35:AE36"/>
    <mergeCell ref="BD34:BG34"/>
    <mergeCell ref="BH34:BK34"/>
    <mergeCell ref="BL34:BO34"/>
    <mergeCell ref="F34:G34"/>
    <mergeCell ref="H34:K34"/>
    <mergeCell ref="L34:O34"/>
    <mergeCell ref="P34:S34"/>
    <mergeCell ref="T34:W34"/>
    <mergeCell ref="X34:AA34"/>
    <mergeCell ref="AB34:AE34"/>
    <mergeCell ref="AJ33:AM33"/>
    <mergeCell ref="AN33:AQ33"/>
    <mergeCell ref="BO30:BP31"/>
    <mergeCell ref="F33:G33"/>
    <mergeCell ref="H33:K33"/>
    <mergeCell ref="L33:O33"/>
    <mergeCell ref="P33:S33"/>
    <mergeCell ref="T33:W33"/>
    <mergeCell ref="X33:AA33"/>
    <mergeCell ref="AB33:AE33"/>
    <mergeCell ref="AF33:AI33"/>
    <mergeCell ref="AM30:AN31"/>
    <mergeCell ref="AQ30:AR31"/>
    <mergeCell ref="AU30:AV31"/>
    <mergeCell ref="AY30:AZ31"/>
    <mergeCell ref="BC30:BD31"/>
    <mergeCell ref="BG30:BH31"/>
    <mergeCell ref="BH33:BK33"/>
    <mergeCell ref="BL33:BO33"/>
    <mergeCell ref="BP33:BS33"/>
    <mergeCell ref="AR33:AU33"/>
    <mergeCell ref="AV33:AY33"/>
    <mergeCell ref="AZ33:BC33"/>
    <mergeCell ref="BD33:BG33"/>
    <mergeCell ref="BM28:BN29"/>
    <mergeCell ref="B29:C30"/>
    <mergeCell ref="D29:D30"/>
    <mergeCell ref="K30:L31"/>
    <mergeCell ref="O30:P31"/>
    <mergeCell ref="S30:T31"/>
    <mergeCell ref="W30:X31"/>
    <mergeCell ref="AA30:AB31"/>
    <mergeCell ref="AE30:AF31"/>
    <mergeCell ref="AI30:AJ31"/>
    <mergeCell ref="AO28:AP29"/>
    <mergeCell ref="AS28:AT29"/>
    <mergeCell ref="AW28:AX29"/>
    <mergeCell ref="BA28:BB29"/>
    <mergeCell ref="BE28:BF29"/>
    <mergeCell ref="BI28:BJ29"/>
    <mergeCell ref="BK30:BL31"/>
    <mergeCell ref="BK26:BL27"/>
    <mergeCell ref="B27:C28"/>
    <mergeCell ref="D27:D28"/>
    <mergeCell ref="M28:N29"/>
    <mergeCell ref="Q28:R29"/>
    <mergeCell ref="U28:V29"/>
    <mergeCell ref="Y28:Z29"/>
    <mergeCell ref="AC28:AD29"/>
    <mergeCell ref="AG28:AH29"/>
    <mergeCell ref="AK28:AL29"/>
    <mergeCell ref="AM26:AN27"/>
    <mergeCell ref="AQ26:AR27"/>
    <mergeCell ref="AU26:AV27"/>
    <mergeCell ref="AY26:AZ27"/>
    <mergeCell ref="BC26:BD27"/>
    <mergeCell ref="BG26:BH27"/>
    <mergeCell ref="BG22:BH23"/>
    <mergeCell ref="B23:D24"/>
    <mergeCell ref="Q24:R25"/>
    <mergeCell ref="U24:V25"/>
    <mergeCell ref="Y24:Z25"/>
    <mergeCell ref="AC24:AD25"/>
    <mergeCell ref="BE24:BF25"/>
    <mergeCell ref="BI24:BJ25"/>
    <mergeCell ref="B25:C26"/>
    <mergeCell ref="D25:D26"/>
    <mergeCell ref="O26:P27"/>
    <mergeCell ref="S26:T27"/>
    <mergeCell ref="W26:X27"/>
    <mergeCell ref="AA26:AB27"/>
    <mergeCell ref="AE26:AF27"/>
    <mergeCell ref="AI26:AJ27"/>
    <mergeCell ref="AG24:AH25"/>
    <mergeCell ref="AK24:AL25"/>
    <mergeCell ref="AO24:AP25"/>
    <mergeCell ref="AS24:AT25"/>
    <mergeCell ref="AW24:AX25"/>
    <mergeCell ref="BA24:BB25"/>
    <mergeCell ref="BE20:BF21"/>
    <mergeCell ref="S22:T23"/>
    <mergeCell ref="W22:X23"/>
    <mergeCell ref="AA22:AB23"/>
    <mergeCell ref="AE22:AF23"/>
    <mergeCell ref="AI22:AJ23"/>
    <mergeCell ref="AM22:AN23"/>
    <mergeCell ref="AQ22:AR23"/>
    <mergeCell ref="AU22:AV23"/>
    <mergeCell ref="AY22:AZ23"/>
    <mergeCell ref="BC22:BD23"/>
    <mergeCell ref="BC18:BD19"/>
    <mergeCell ref="B20:C21"/>
    <mergeCell ref="D20:D21"/>
    <mergeCell ref="U20:V21"/>
    <mergeCell ref="Y20:Z21"/>
    <mergeCell ref="AC20:AD21"/>
    <mergeCell ref="AG20:AH21"/>
    <mergeCell ref="AK20:AL21"/>
    <mergeCell ref="AO20:AP21"/>
    <mergeCell ref="AS20:AT21"/>
    <mergeCell ref="AW20:AX21"/>
    <mergeCell ref="BA20:BB21"/>
    <mergeCell ref="BA16:BB17"/>
    <mergeCell ref="B18:C19"/>
    <mergeCell ref="D18:D19"/>
    <mergeCell ref="W18:X19"/>
    <mergeCell ref="AA18:AB19"/>
    <mergeCell ref="AE18:AF19"/>
    <mergeCell ref="AI18:AJ19"/>
    <mergeCell ref="AM18:AN19"/>
    <mergeCell ref="AQ18:AR19"/>
    <mergeCell ref="AU18:AV19"/>
    <mergeCell ref="AY18:AZ19"/>
    <mergeCell ref="AY14:AZ15"/>
    <mergeCell ref="B16:C17"/>
    <mergeCell ref="D16:D17"/>
    <mergeCell ref="Y16:Z17"/>
    <mergeCell ref="AC16:AD17"/>
    <mergeCell ref="AG16:AH17"/>
    <mergeCell ref="AK16:AL17"/>
    <mergeCell ref="AO16:AP17"/>
    <mergeCell ref="AS16:AT17"/>
    <mergeCell ref="AW16:AX17"/>
    <mergeCell ref="AW12:AX13"/>
    <mergeCell ref="B14:D15"/>
    <mergeCell ref="AA14:AB15"/>
    <mergeCell ref="AE14:AF15"/>
    <mergeCell ref="AI14:AJ15"/>
    <mergeCell ref="AM14:AN15"/>
    <mergeCell ref="AQ14:AR15"/>
    <mergeCell ref="AU14:AV15"/>
    <mergeCell ref="AU10:AV11"/>
    <mergeCell ref="B11:C12"/>
    <mergeCell ref="D11:D12"/>
    <mergeCell ref="AC12:AD13"/>
    <mergeCell ref="AG12:AH13"/>
    <mergeCell ref="AK12:AL13"/>
    <mergeCell ref="AO12:AP13"/>
    <mergeCell ref="AS12:AT13"/>
    <mergeCell ref="AS8:AT9"/>
    <mergeCell ref="B9:C10"/>
    <mergeCell ref="D9:D10"/>
    <mergeCell ref="AE10:AF11"/>
    <mergeCell ref="AI10:AJ11"/>
    <mergeCell ref="AM10:AN11"/>
    <mergeCell ref="AQ10:AR11"/>
    <mergeCell ref="AM2:AN3"/>
    <mergeCell ref="AK4:AL5"/>
    <mergeCell ref="AO4:AP5"/>
    <mergeCell ref="B5:D6"/>
    <mergeCell ref="AI6:AJ7"/>
    <mergeCell ref="AM6:AN7"/>
    <mergeCell ref="AQ6:AR7"/>
    <mergeCell ref="B7:C8"/>
    <mergeCell ref="D7:D8"/>
    <mergeCell ref="AG8:AH9"/>
    <mergeCell ref="AK8:AL9"/>
    <mergeCell ref="AO8:AP9"/>
  </mergeCells>
  <conditionalFormatting sqref="H54:BS54">
    <cfRule type="containsBlanks" priority="3">
      <formula>LEN(TRIM(H54))=0</formula>
    </cfRule>
  </conditionalFormatting>
  <conditionalFormatting sqref="K30:BP31 M28:BN29 O26:BL27 Q24:BJ25 S22:BH23 U20:BF21 W18:BD19 Y16:BB17 AA14:AZ15 AC12:AX13 AE10:AV11 AG8:AT9 AI6:AR7 AK4:AP5 AM2:AN3">
    <cfRule type="cellIs" dxfId="1" priority="1" operator="equal">
      <formula>$D$9</formula>
    </cfRule>
  </conditionalFormatting>
  <conditionalFormatting sqref="H54:BS54 E37:E52">
    <cfRule type="cellIs" dxfId="0" priority="2" operator="between">
      <formula>0</formula>
      <formula>1</formula>
    </cfRule>
  </conditionalFormatting>
  <dataValidations count="4">
    <dataValidation type="list" allowBlank="1" showInputMessage="1" showErrorMessage="1" sqref="F32" xr:uid="{77086298-0EB1-344A-B5E0-24E163DB925F}">
      <formula1>$BX$26:$BX$32</formula1>
    </dataValidation>
    <dataValidation type="list" allowBlank="1" showInputMessage="1" showErrorMessage="1" sqref="AO16:AP17 BE20:BF21 AE14:AF15 AG16:AH17 Y16:Z17 AA14:AB15 AC20:AD21 AC12:AD13 AE10:AF11 AK4:AL5 AI14:AJ15 AI10:AJ11 AM14:AN15 AK12:AL13 AG8:AH9 AO4:AP5 AS8:AT9 S30:T31 AU10:AV11 Y20:Z21 Q28:R29 W18:X19 W26:X27 O30:P31 S26:T27 U28:V29 M28:N29 O26:P27 AC28:AD29 Q24:R25 S22:T23 BG26:BH27 BK26:BL27 AS24:AT25 U24:V25 AW24:AX25 U20:V21 AI22:AJ23 AM22:AN23 AI6:AJ7 K30:L31 AA30:AB31 BA24:BB25 AU18:AV19 W30:X31 Y28:Z29 AG28:AH29 AK28:AL29 AI30:AJ31 AE30:AF31 AO28:AP29 AS28:AT29 AQ30:AR31 AM30:AN31 AW28:AX29 BA28:BB29 AY30:AZ31 AU30:AV31 BE28:BF29 BC30:BD31 BI28:BJ29 BG30:BH31 BM28:BN29 BK30:BL31 BA20:BB21 AC16:AD17 AK16:AL17 BS30:BS31 BO30:BP31 AA26:AB27 AE26:AF27 AI26:AJ27 AM26:AN27 AQ26:AR27 AU26:AV27 AY26:AZ27 BC26:BD27 BE24:BF25 BI24:BJ25 Y24:Z25 AC24:AD25 AG24:AH25 AK24:AL25 AO24:AP25 AQ22:AR23 AU22:AV23 AY22:AZ23 BC22:BD23 BG22:BH23 W22:X23 AA22:AB23 AE22:AF23 AG20:AH21 AK20:AL21 AO20:AP21 AS20:AT21 AW20:AX21 AY18:AZ19 BC18:BD19 AA18:AB19 AE18:AF19 AI18:AJ19 AM18:AN19 AQ18:AR19 AS16:AT17 AW16:AX17 BA16:BB17 AQ14:AR15 AU14:AV15 AY14:AZ15 AO12:AP13 AS12:AT13 AW12:AX13 AG12:AH13 AM10:AN11 AQ10:AR11 AK8:AL9 AO8:AP9 AQ6:AR7 AM6:AN7 AM2:AN3" xr:uid="{2A678D3E-A0B7-EC49-AB1D-C212EA6B4D65}">
      <formula1>$D$7:$D$9</formula1>
    </dataValidation>
    <dataValidation type="list" allowBlank="1" showInputMessage="1" showErrorMessage="1" sqref="H34:BS34" xr:uid="{A167581C-7906-884A-B62A-D21D834CB1A5}">
      <formula1>$D$25:$D$29</formula1>
    </dataValidation>
    <dataValidation type="list" allowBlank="1" showInputMessage="1" showErrorMessage="1" sqref="H37:BS52" xr:uid="{D09CDA25-CAC1-2E43-BFFE-A94325618CBE}">
      <formula1>$D$16:$D$20</formula1>
    </dataValidation>
  </dataValidations>
  <printOptions horizontalCentered="1" verticalCentered="1"/>
  <pageMargins left="0.5" right="0.5" top="0.5" bottom="0.5" header="0" footer="0"/>
  <pageSetup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S01 Production Morphology</vt:lpstr>
      <vt:lpstr>S02 Location Selection</vt:lpstr>
      <vt:lpstr>S03 Location Prioritization</vt:lpstr>
      <vt:lpstr>S04 Product Life Cyle</vt:lpstr>
      <vt:lpstr>S05 Req Weights</vt:lpstr>
      <vt:lpstr>S06 Requirements HoQ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 Uygun</dc:creator>
  <cp:lastModifiedBy>Microsoft Office User</cp:lastModifiedBy>
  <dcterms:created xsi:type="dcterms:W3CDTF">2019-02-12T08:38:12Z</dcterms:created>
  <dcterms:modified xsi:type="dcterms:W3CDTF">2022-02-24T10:07:41Z</dcterms:modified>
</cp:coreProperties>
</file>