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IFERROR(__xludf.DUMMYFUNCTION("GOOGLEFINANCE(""GOOG"",""ALL"",""1/1/2021"",TODAY(),""DAILY"")"),"Date")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IFERROR(__xludf.DUMMYFUNCTION("""COMPUTED_VALUE"""),44200.66666666667)</f>
        <v>44200.66667</v>
      </c>
      <c r="B2" s="1">
        <f>IFERROR(__xludf.DUMMYFUNCTION("""COMPUTED_VALUE"""),87.88)</f>
        <v>87.88</v>
      </c>
      <c r="C2" s="1">
        <f>IFERROR(__xludf.DUMMYFUNCTION("""COMPUTED_VALUE"""),88.03)</f>
        <v>88.03</v>
      </c>
      <c r="D2" s="1">
        <f>IFERROR(__xludf.DUMMYFUNCTION("""COMPUTED_VALUE"""),85.39)</f>
        <v>85.39</v>
      </c>
      <c r="E2" s="1">
        <f>IFERROR(__xludf.DUMMYFUNCTION("""COMPUTED_VALUE"""),86.41)</f>
        <v>86.41</v>
      </c>
      <c r="F2" s="1">
        <f>IFERROR(__xludf.DUMMYFUNCTION("""COMPUTED_VALUE"""),1901855.0)</f>
        <v>1901855</v>
      </c>
    </row>
    <row r="3">
      <c r="A3" s="2">
        <f>IFERROR(__xludf.DUMMYFUNCTION("""COMPUTED_VALUE"""),44201.66666666667)</f>
        <v>44201.66667</v>
      </c>
      <c r="B3" s="1">
        <f>IFERROR(__xludf.DUMMYFUNCTION("""COMPUTED_VALUE"""),86.25)</f>
        <v>86.25</v>
      </c>
      <c r="C3" s="1">
        <f>IFERROR(__xludf.DUMMYFUNCTION("""COMPUTED_VALUE"""),87.38)</f>
        <v>87.38</v>
      </c>
      <c r="D3" s="1">
        <f>IFERROR(__xludf.DUMMYFUNCTION("""COMPUTED_VALUE"""),85.9)</f>
        <v>85.9</v>
      </c>
      <c r="E3" s="1">
        <f>IFERROR(__xludf.DUMMYFUNCTION("""COMPUTED_VALUE"""),87.05)</f>
        <v>87.05</v>
      </c>
      <c r="F3" s="1">
        <f>IFERROR(__xludf.DUMMYFUNCTION("""COMPUTED_VALUE"""),1145347.0)</f>
        <v>1145347</v>
      </c>
    </row>
    <row r="4">
      <c r="A4" s="2">
        <f>IFERROR(__xludf.DUMMYFUNCTION("""COMPUTED_VALUE"""),44202.66666666667)</f>
        <v>44202.66667</v>
      </c>
      <c r="B4" s="1">
        <f>IFERROR(__xludf.DUMMYFUNCTION("""COMPUTED_VALUE"""),85.13)</f>
        <v>85.13</v>
      </c>
      <c r="C4" s="1">
        <f>IFERROR(__xludf.DUMMYFUNCTION("""COMPUTED_VALUE"""),87.4)</f>
        <v>87.4</v>
      </c>
      <c r="D4" s="1">
        <f>IFERROR(__xludf.DUMMYFUNCTION("""COMPUTED_VALUE"""),84.95)</f>
        <v>84.95</v>
      </c>
      <c r="E4" s="1">
        <f>IFERROR(__xludf.DUMMYFUNCTION("""COMPUTED_VALUE"""),86.76)</f>
        <v>86.76</v>
      </c>
      <c r="F4" s="1">
        <f>IFERROR(__xludf.DUMMYFUNCTION("""COMPUTED_VALUE"""),2602114.0)</f>
        <v>2602114</v>
      </c>
    </row>
    <row r="5">
      <c r="A5" s="2">
        <f>IFERROR(__xludf.DUMMYFUNCTION("""COMPUTED_VALUE"""),44203.66666666667)</f>
        <v>44203.66667</v>
      </c>
      <c r="B5" s="1">
        <f>IFERROR(__xludf.DUMMYFUNCTION("""COMPUTED_VALUE"""),87.0)</f>
        <v>87</v>
      </c>
      <c r="C5" s="1">
        <f>IFERROR(__xludf.DUMMYFUNCTION("""COMPUTED_VALUE"""),89.42)</f>
        <v>89.42</v>
      </c>
      <c r="D5" s="1">
        <f>IFERROR(__xludf.DUMMYFUNCTION("""COMPUTED_VALUE"""),86.85)</f>
        <v>86.85</v>
      </c>
      <c r="E5" s="1">
        <f>IFERROR(__xludf.DUMMYFUNCTION("""COMPUTED_VALUE"""),89.36)</f>
        <v>89.36</v>
      </c>
      <c r="F5" s="1">
        <f>IFERROR(__xludf.DUMMYFUNCTION("""COMPUTED_VALUE"""),2265022.0)</f>
        <v>2265022</v>
      </c>
    </row>
    <row r="6">
      <c r="A6" s="2">
        <f>IFERROR(__xludf.DUMMYFUNCTION("""COMPUTED_VALUE"""),44204.66666666667)</f>
        <v>44204.66667</v>
      </c>
      <c r="B6" s="1">
        <f>IFERROR(__xludf.DUMMYFUNCTION("""COMPUTED_VALUE"""),89.4)</f>
        <v>89.4</v>
      </c>
      <c r="C6" s="1">
        <f>IFERROR(__xludf.DUMMYFUNCTION("""COMPUTED_VALUE"""),90.49)</f>
        <v>90.49</v>
      </c>
      <c r="D6" s="1">
        <f>IFERROR(__xludf.DUMMYFUNCTION("""COMPUTED_VALUE"""),88.68)</f>
        <v>88.68</v>
      </c>
      <c r="E6" s="1">
        <f>IFERROR(__xludf.DUMMYFUNCTION("""COMPUTED_VALUE"""),90.36)</f>
        <v>90.36</v>
      </c>
      <c r="F6" s="1">
        <f>IFERROR(__xludf.DUMMYFUNCTION("""COMPUTED_VALUE"""),2051002.0)</f>
        <v>2051002</v>
      </c>
    </row>
    <row r="7">
      <c r="A7" s="2">
        <f>IFERROR(__xludf.DUMMYFUNCTION("""COMPUTED_VALUE"""),44207.66666666667)</f>
        <v>44207.66667</v>
      </c>
      <c r="B7" s="1">
        <f>IFERROR(__xludf.DUMMYFUNCTION("""COMPUTED_VALUE"""),89.3)</f>
        <v>89.3</v>
      </c>
      <c r="C7" s="1">
        <f>IFERROR(__xludf.DUMMYFUNCTION("""COMPUTED_VALUE"""),89.72)</f>
        <v>89.72</v>
      </c>
      <c r="D7" s="1">
        <f>IFERROR(__xludf.DUMMYFUNCTION("""COMPUTED_VALUE"""),88.03)</f>
        <v>88.03</v>
      </c>
      <c r="E7" s="1">
        <f>IFERROR(__xludf.DUMMYFUNCTION("""COMPUTED_VALUE"""),88.34)</f>
        <v>88.34</v>
      </c>
      <c r="F7" s="1">
        <f>IFERROR(__xludf.DUMMYFUNCTION("""COMPUTED_VALUE"""),1209735.0)</f>
        <v>1209735</v>
      </c>
    </row>
    <row r="8">
      <c r="A8" s="2">
        <f>IFERROR(__xludf.DUMMYFUNCTION("""COMPUTED_VALUE"""),44208.66666666667)</f>
        <v>44208.66667</v>
      </c>
      <c r="B8" s="1">
        <f>IFERROR(__xludf.DUMMYFUNCTION("""COMPUTED_VALUE"""),87.7)</f>
        <v>87.7</v>
      </c>
      <c r="C8" s="1">
        <f>IFERROR(__xludf.DUMMYFUNCTION("""COMPUTED_VALUE"""),88.9)</f>
        <v>88.9</v>
      </c>
      <c r="D8" s="1">
        <f>IFERROR(__xludf.DUMMYFUNCTION("""COMPUTED_VALUE"""),86.27)</f>
        <v>86.27</v>
      </c>
      <c r="E8" s="1">
        <f>IFERROR(__xludf.DUMMYFUNCTION("""COMPUTED_VALUE"""),87.33)</f>
        <v>87.33</v>
      </c>
      <c r="F8" s="1">
        <f>IFERROR(__xludf.DUMMYFUNCTION("""COMPUTED_VALUE"""),1357691.0)</f>
        <v>1357691</v>
      </c>
    </row>
    <row r="9">
      <c r="A9" s="2">
        <f>IFERROR(__xludf.DUMMYFUNCTION("""COMPUTED_VALUE"""),44209.66666666667)</f>
        <v>44209.66667</v>
      </c>
      <c r="B9" s="1">
        <f>IFERROR(__xludf.DUMMYFUNCTION("""COMPUTED_VALUE"""),86.93)</f>
        <v>86.93</v>
      </c>
      <c r="C9" s="1">
        <f>IFERROR(__xludf.DUMMYFUNCTION("""COMPUTED_VALUE"""),88.25)</f>
        <v>88.25</v>
      </c>
      <c r="D9" s="1">
        <f>IFERROR(__xludf.DUMMYFUNCTION("""COMPUTED_VALUE"""),86.9)</f>
        <v>86.9</v>
      </c>
      <c r="E9" s="1">
        <f>IFERROR(__xludf.DUMMYFUNCTION("""COMPUTED_VALUE"""),87.72)</f>
        <v>87.72</v>
      </c>
      <c r="F9" s="1">
        <f>IFERROR(__xludf.DUMMYFUNCTION("""COMPUTED_VALUE"""),1094131.0)</f>
        <v>1094131</v>
      </c>
    </row>
    <row r="10">
      <c r="A10" s="2">
        <f>IFERROR(__xludf.DUMMYFUNCTION("""COMPUTED_VALUE"""),44210.66666666667)</f>
        <v>44210.66667</v>
      </c>
      <c r="B10" s="1">
        <f>IFERROR(__xludf.DUMMYFUNCTION("""COMPUTED_VALUE"""),87.68)</f>
        <v>87.68</v>
      </c>
      <c r="C10" s="1">
        <f>IFERROR(__xludf.DUMMYFUNCTION("""COMPUTED_VALUE"""),88.75)</f>
        <v>88.75</v>
      </c>
      <c r="D10" s="1">
        <f>IFERROR(__xludf.DUMMYFUNCTION("""COMPUTED_VALUE"""),86.67)</f>
        <v>86.67</v>
      </c>
      <c r="E10" s="1">
        <f>IFERROR(__xludf.DUMMYFUNCTION("""COMPUTED_VALUE"""),87.01)</f>
        <v>87.01</v>
      </c>
      <c r="F10" s="1">
        <f>IFERROR(__xludf.DUMMYFUNCTION("""COMPUTED_VALUE"""),1179477.0)</f>
        <v>1179477</v>
      </c>
    </row>
    <row r="11">
      <c r="A11" s="2">
        <f>IFERROR(__xludf.DUMMYFUNCTION("""COMPUTED_VALUE"""),44211.66666666667)</f>
        <v>44211.66667</v>
      </c>
      <c r="B11" s="1">
        <f>IFERROR(__xludf.DUMMYFUNCTION("""COMPUTED_VALUE"""),86.91)</f>
        <v>86.91</v>
      </c>
      <c r="C11" s="1">
        <f>IFERROR(__xludf.DUMMYFUNCTION("""COMPUTED_VALUE"""),87.8)</f>
        <v>87.8</v>
      </c>
      <c r="D11" s="1">
        <f>IFERROR(__xludf.DUMMYFUNCTION("""COMPUTED_VALUE"""),86.08)</f>
        <v>86.08</v>
      </c>
      <c r="E11" s="1">
        <f>IFERROR(__xludf.DUMMYFUNCTION("""COMPUTED_VALUE"""),86.81)</f>
        <v>86.81</v>
      </c>
      <c r="F11" s="1">
        <f>IFERROR(__xludf.DUMMYFUNCTION("""COMPUTED_VALUE"""),1342170.0)</f>
        <v>1342170</v>
      </c>
    </row>
    <row r="12">
      <c r="A12" s="2">
        <f>IFERROR(__xludf.DUMMYFUNCTION("""COMPUTED_VALUE"""),44215.66666666667)</f>
        <v>44215.66667</v>
      </c>
      <c r="B12" s="1">
        <f>IFERROR(__xludf.DUMMYFUNCTION("""COMPUTED_VALUE"""),87.61)</f>
        <v>87.61</v>
      </c>
      <c r="C12" s="1">
        <f>IFERROR(__xludf.DUMMYFUNCTION("""COMPUTED_VALUE"""),90.46)</f>
        <v>90.46</v>
      </c>
      <c r="D12" s="1">
        <f>IFERROR(__xludf.DUMMYFUNCTION("""COMPUTED_VALUE"""),87.07)</f>
        <v>87.07</v>
      </c>
      <c r="E12" s="1">
        <f>IFERROR(__xludf.DUMMYFUNCTION("""COMPUTED_VALUE"""),89.54)</f>
        <v>89.54</v>
      </c>
      <c r="F12" s="1">
        <f>IFERROR(__xludf.DUMMYFUNCTION("""COMPUTED_VALUE"""),1734614.0)</f>
        <v>1734614</v>
      </c>
    </row>
    <row r="13">
      <c r="A13" s="2">
        <f>IFERROR(__xludf.DUMMYFUNCTION("""COMPUTED_VALUE"""),44216.66666666667)</f>
        <v>44216.66667</v>
      </c>
      <c r="B13" s="1">
        <f>IFERROR(__xludf.DUMMYFUNCTION("""COMPUTED_VALUE"""),91.57)</f>
        <v>91.57</v>
      </c>
      <c r="C13" s="1">
        <f>IFERROR(__xludf.DUMMYFUNCTION("""COMPUTED_VALUE"""),95.19)</f>
        <v>95.19</v>
      </c>
      <c r="D13" s="1">
        <f>IFERROR(__xludf.DUMMYFUNCTION("""COMPUTED_VALUE"""),91.28)</f>
        <v>91.28</v>
      </c>
      <c r="E13" s="1">
        <f>IFERROR(__xludf.DUMMYFUNCTION("""COMPUTED_VALUE"""),94.35)</f>
        <v>94.35</v>
      </c>
      <c r="F13" s="1">
        <f>IFERROR(__xludf.DUMMYFUNCTION("""COMPUTED_VALUE"""),2490258.0)</f>
        <v>2490258</v>
      </c>
    </row>
    <row r="14">
      <c r="A14" s="2">
        <f>IFERROR(__xludf.DUMMYFUNCTION("""COMPUTED_VALUE"""),44217.66666666667)</f>
        <v>44217.66667</v>
      </c>
      <c r="B14" s="1">
        <f>IFERROR(__xludf.DUMMYFUNCTION("""COMPUTED_VALUE"""),94.9)</f>
        <v>94.9</v>
      </c>
      <c r="C14" s="1">
        <f>IFERROR(__xludf.DUMMYFUNCTION("""COMPUTED_VALUE"""),96.74)</f>
        <v>96.74</v>
      </c>
      <c r="D14" s="1">
        <f>IFERROR(__xludf.DUMMYFUNCTION("""COMPUTED_VALUE"""),94.36)</f>
        <v>94.36</v>
      </c>
      <c r="E14" s="1">
        <f>IFERROR(__xludf.DUMMYFUNCTION("""COMPUTED_VALUE"""),94.56)</f>
        <v>94.56</v>
      </c>
      <c r="F14" s="1">
        <f>IFERROR(__xludf.DUMMYFUNCTION("""COMPUTED_VALUE"""),2063932.0)</f>
        <v>2063932</v>
      </c>
    </row>
    <row r="15">
      <c r="A15" s="2">
        <f>IFERROR(__xludf.DUMMYFUNCTION("""COMPUTED_VALUE"""),44218.66666666667)</f>
        <v>44218.66667</v>
      </c>
      <c r="B15" s="1">
        <f>IFERROR(__xludf.DUMMYFUNCTION("""COMPUTED_VALUE"""),94.78)</f>
        <v>94.78</v>
      </c>
      <c r="C15" s="1">
        <f>IFERROR(__xludf.DUMMYFUNCTION("""COMPUTED_VALUE"""),95.55)</f>
        <v>95.55</v>
      </c>
      <c r="D15" s="1">
        <f>IFERROR(__xludf.DUMMYFUNCTION("""COMPUTED_VALUE"""),94.09)</f>
        <v>94.09</v>
      </c>
      <c r="E15" s="1">
        <f>IFERROR(__xludf.DUMMYFUNCTION("""COMPUTED_VALUE"""),95.05)</f>
        <v>95.05</v>
      </c>
      <c r="F15" s="1">
        <f>IFERROR(__xludf.DUMMYFUNCTION("""COMPUTED_VALUE"""),1272232.0)</f>
        <v>1272232</v>
      </c>
    </row>
    <row r="16">
      <c r="A16" s="2">
        <f>IFERROR(__xludf.DUMMYFUNCTION("""COMPUTED_VALUE"""),44221.66666666667)</f>
        <v>44221.66667</v>
      </c>
      <c r="B16" s="1">
        <f>IFERROR(__xludf.DUMMYFUNCTION("""COMPUTED_VALUE"""),96.03)</f>
        <v>96.03</v>
      </c>
      <c r="C16" s="1">
        <f>IFERROR(__xludf.DUMMYFUNCTION("""COMPUTED_VALUE"""),96.48)</f>
        <v>96.48</v>
      </c>
      <c r="D16" s="1">
        <f>IFERROR(__xludf.DUMMYFUNCTION("""COMPUTED_VALUE"""),93.38)</f>
        <v>93.38</v>
      </c>
      <c r="E16" s="1">
        <f>IFERROR(__xludf.DUMMYFUNCTION("""COMPUTED_VALUE"""),94.97)</f>
        <v>94.97</v>
      </c>
      <c r="F16" s="1">
        <f>IFERROR(__xludf.DUMMYFUNCTION("""COMPUTED_VALUE"""),1927320.0)</f>
        <v>1927320</v>
      </c>
    </row>
    <row r="17">
      <c r="A17" s="2">
        <f>IFERROR(__xludf.DUMMYFUNCTION("""COMPUTED_VALUE"""),44222.66666666667)</f>
        <v>44222.66667</v>
      </c>
      <c r="B17" s="1">
        <f>IFERROR(__xludf.DUMMYFUNCTION("""COMPUTED_VALUE"""),94.44)</f>
        <v>94.44</v>
      </c>
      <c r="C17" s="1">
        <f>IFERROR(__xludf.DUMMYFUNCTION("""COMPUTED_VALUE"""),96.25)</f>
        <v>96.25</v>
      </c>
      <c r="D17" s="1">
        <f>IFERROR(__xludf.DUMMYFUNCTION("""COMPUTED_VALUE"""),94.21)</f>
        <v>94.21</v>
      </c>
      <c r="E17" s="1">
        <f>IFERROR(__xludf.DUMMYFUNCTION("""COMPUTED_VALUE"""),95.86)</f>
        <v>95.86</v>
      </c>
      <c r="F17" s="1">
        <f>IFERROR(__xludf.DUMMYFUNCTION("""COMPUTED_VALUE"""),1313139.0)</f>
        <v>1313139</v>
      </c>
    </row>
    <row r="18">
      <c r="A18" s="2">
        <f>IFERROR(__xludf.DUMMYFUNCTION("""COMPUTED_VALUE"""),44223.66666666667)</f>
        <v>44223.66667</v>
      </c>
      <c r="B18" s="1">
        <f>IFERROR(__xludf.DUMMYFUNCTION("""COMPUTED_VALUE"""),94.13)</f>
        <v>94.13</v>
      </c>
      <c r="C18" s="1">
        <f>IFERROR(__xludf.DUMMYFUNCTION("""COMPUTED_VALUE"""),94.5)</f>
        <v>94.5</v>
      </c>
      <c r="D18" s="1">
        <f>IFERROR(__xludf.DUMMYFUNCTION("""COMPUTED_VALUE"""),90.45)</f>
        <v>90.45</v>
      </c>
      <c r="E18" s="1">
        <f>IFERROR(__xludf.DUMMYFUNCTION("""COMPUTED_VALUE"""),91.54)</f>
        <v>91.54</v>
      </c>
      <c r="F18" s="1">
        <f>IFERROR(__xludf.DUMMYFUNCTION("""COMPUTED_VALUE"""),2748292.0)</f>
        <v>2748292</v>
      </c>
    </row>
    <row r="19">
      <c r="A19" s="2">
        <f>IFERROR(__xludf.DUMMYFUNCTION("""COMPUTED_VALUE"""),44224.66666666667)</f>
        <v>44224.66667</v>
      </c>
      <c r="B19" s="1">
        <f>IFERROR(__xludf.DUMMYFUNCTION("""COMPUTED_VALUE"""),92.2)</f>
        <v>92.2</v>
      </c>
      <c r="C19" s="1">
        <f>IFERROR(__xludf.DUMMYFUNCTION("""COMPUTED_VALUE"""),94.94)</f>
        <v>94.94</v>
      </c>
      <c r="D19" s="1">
        <f>IFERROR(__xludf.DUMMYFUNCTION("""COMPUTED_VALUE"""),92.13)</f>
        <v>92.13</v>
      </c>
      <c r="E19" s="1">
        <f>IFERROR(__xludf.DUMMYFUNCTION("""COMPUTED_VALUE"""),93.16)</f>
        <v>93.16</v>
      </c>
      <c r="F19" s="1">
        <f>IFERROR(__xludf.DUMMYFUNCTION("""COMPUTED_VALUE"""),1773138.0)</f>
        <v>1773138</v>
      </c>
    </row>
    <row r="20">
      <c r="A20" s="2">
        <f>IFERROR(__xludf.DUMMYFUNCTION("""COMPUTED_VALUE"""),44225.66666666667)</f>
        <v>44225.66667</v>
      </c>
      <c r="B20" s="1">
        <f>IFERROR(__xludf.DUMMYFUNCTION("""COMPUTED_VALUE"""),92.31)</f>
        <v>92.31</v>
      </c>
      <c r="C20" s="1">
        <f>IFERROR(__xludf.DUMMYFUNCTION("""COMPUTED_VALUE"""),92.86)</f>
        <v>92.86</v>
      </c>
      <c r="D20" s="1">
        <f>IFERROR(__xludf.DUMMYFUNCTION("""COMPUTED_VALUE"""),90.51)</f>
        <v>90.51</v>
      </c>
      <c r="E20" s="1">
        <f>IFERROR(__xludf.DUMMYFUNCTION("""COMPUTED_VALUE"""),91.79)</f>
        <v>91.79</v>
      </c>
      <c r="F20" s="1">
        <f>IFERROR(__xludf.DUMMYFUNCTION("""COMPUTED_VALUE"""),1612552.0)</f>
        <v>1612552</v>
      </c>
    </row>
    <row r="21">
      <c r="A21" s="2">
        <f>IFERROR(__xludf.DUMMYFUNCTION("""COMPUTED_VALUE"""),44228.66666666667)</f>
        <v>44228.66667</v>
      </c>
      <c r="B21" s="1">
        <f>IFERROR(__xludf.DUMMYFUNCTION("""COMPUTED_VALUE"""),92.68)</f>
        <v>92.68</v>
      </c>
      <c r="C21" s="1">
        <f>IFERROR(__xludf.DUMMYFUNCTION("""COMPUTED_VALUE"""),96.12)</f>
        <v>96.12</v>
      </c>
      <c r="D21" s="1">
        <f>IFERROR(__xludf.DUMMYFUNCTION("""COMPUTED_VALUE"""),92.55)</f>
        <v>92.55</v>
      </c>
      <c r="E21" s="1">
        <f>IFERROR(__xludf.DUMMYFUNCTION("""COMPUTED_VALUE"""),95.07)</f>
        <v>95.07</v>
      </c>
      <c r="F21" s="1">
        <f>IFERROR(__xludf.DUMMYFUNCTION("""COMPUTED_VALUE"""),1602182.0)</f>
        <v>1602182</v>
      </c>
    </row>
    <row r="22">
      <c r="A22" s="2">
        <f>IFERROR(__xludf.DUMMYFUNCTION("""COMPUTED_VALUE"""),44229.66666666667)</f>
        <v>44229.66667</v>
      </c>
      <c r="B22" s="1">
        <f>IFERROR(__xludf.DUMMYFUNCTION("""COMPUTED_VALUE"""),96.13)</f>
        <v>96.13</v>
      </c>
      <c r="C22" s="1">
        <f>IFERROR(__xludf.DUMMYFUNCTION("""COMPUTED_VALUE"""),97.79)</f>
        <v>97.79</v>
      </c>
      <c r="D22" s="1">
        <f>IFERROR(__xludf.DUMMYFUNCTION("""COMPUTED_VALUE"""),95.72)</f>
        <v>95.72</v>
      </c>
      <c r="E22" s="1">
        <f>IFERROR(__xludf.DUMMYFUNCTION("""COMPUTED_VALUE"""),96.38)</f>
        <v>96.38</v>
      </c>
      <c r="F22" s="1">
        <f>IFERROR(__xludf.DUMMYFUNCTION("""COMPUTED_VALUE"""),2273723.0)</f>
        <v>2273723</v>
      </c>
    </row>
    <row r="23">
      <c r="A23" s="2">
        <f>IFERROR(__xludf.DUMMYFUNCTION("""COMPUTED_VALUE"""),44230.66666666667)</f>
        <v>44230.66667</v>
      </c>
      <c r="B23" s="1">
        <f>IFERROR(__xludf.DUMMYFUNCTION("""COMPUTED_VALUE"""),103.65)</f>
        <v>103.65</v>
      </c>
      <c r="C23" s="1">
        <f>IFERROR(__xludf.DUMMYFUNCTION("""COMPUTED_VALUE"""),105.83)</f>
        <v>105.83</v>
      </c>
      <c r="D23" s="1">
        <f>IFERROR(__xludf.DUMMYFUNCTION("""COMPUTED_VALUE"""),100.92)</f>
        <v>100.92</v>
      </c>
      <c r="E23" s="1">
        <f>IFERROR(__xludf.DUMMYFUNCTION("""COMPUTED_VALUE"""),103.5)</f>
        <v>103.5</v>
      </c>
      <c r="F23" s="1">
        <f>IFERROR(__xludf.DUMMYFUNCTION("""COMPUTED_VALUE"""),4118170.0)</f>
        <v>4118170</v>
      </c>
    </row>
    <row r="24">
      <c r="A24" s="2">
        <f>IFERROR(__xludf.DUMMYFUNCTION("""COMPUTED_VALUE"""),44231.66666666667)</f>
        <v>44231.66667</v>
      </c>
      <c r="B24" s="1">
        <f>IFERROR(__xludf.DUMMYFUNCTION("""COMPUTED_VALUE"""),103.44)</f>
        <v>103.44</v>
      </c>
      <c r="C24" s="1">
        <f>IFERROR(__xludf.DUMMYFUNCTION("""COMPUTED_VALUE"""),103.93)</f>
        <v>103.93</v>
      </c>
      <c r="D24" s="1">
        <f>IFERROR(__xludf.DUMMYFUNCTION("""COMPUTED_VALUE"""),102.13)</f>
        <v>102.13</v>
      </c>
      <c r="E24" s="1">
        <f>IFERROR(__xludf.DUMMYFUNCTION("""COMPUTED_VALUE"""),103.12)</f>
        <v>103.12</v>
      </c>
      <c r="F24" s="1">
        <f>IFERROR(__xludf.DUMMYFUNCTION("""COMPUTED_VALUE"""),1852329.0)</f>
        <v>1852329</v>
      </c>
    </row>
    <row r="25">
      <c r="A25" s="2">
        <f>IFERROR(__xludf.DUMMYFUNCTION("""COMPUTED_VALUE"""),44232.66666666667)</f>
        <v>44232.66667</v>
      </c>
      <c r="B25" s="1">
        <f>IFERROR(__xludf.DUMMYFUNCTION("""COMPUTED_VALUE"""),103.5)</f>
        <v>103.5</v>
      </c>
      <c r="C25" s="1">
        <f>IFERROR(__xludf.DUMMYFUNCTION("""COMPUTED_VALUE"""),105.13)</f>
        <v>105.13</v>
      </c>
      <c r="D25" s="1">
        <f>IFERROR(__xludf.DUMMYFUNCTION("""COMPUTED_VALUE"""),102.97)</f>
        <v>102.97</v>
      </c>
      <c r="E25" s="1">
        <f>IFERROR(__xludf.DUMMYFUNCTION("""COMPUTED_VALUE"""),104.9)</f>
        <v>104.9</v>
      </c>
      <c r="F25" s="1">
        <f>IFERROR(__xludf.DUMMYFUNCTION("""COMPUTED_VALUE"""),1535135.0)</f>
        <v>1535135</v>
      </c>
    </row>
    <row r="26">
      <c r="A26" s="2">
        <f>IFERROR(__xludf.DUMMYFUNCTION("""COMPUTED_VALUE"""),44235.66666666667)</f>
        <v>44235.66667</v>
      </c>
      <c r="B26" s="1">
        <f>IFERROR(__xludf.DUMMYFUNCTION("""COMPUTED_VALUE"""),105.3)</f>
        <v>105.3</v>
      </c>
      <c r="C26" s="1">
        <f>IFERROR(__xludf.DUMMYFUNCTION("""COMPUTED_VALUE"""),106.18)</f>
        <v>106.18</v>
      </c>
      <c r="D26" s="1">
        <f>IFERROR(__xludf.DUMMYFUNCTION("""COMPUTED_VALUE"""),103.6)</f>
        <v>103.6</v>
      </c>
      <c r="E26" s="1">
        <f>IFERROR(__xludf.DUMMYFUNCTION("""COMPUTED_VALUE"""),104.65)</f>
        <v>104.65</v>
      </c>
      <c r="F26" s="1">
        <f>IFERROR(__xludf.DUMMYFUNCTION("""COMPUTED_VALUE"""),1242411.0)</f>
        <v>1242411</v>
      </c>
    </row>
    <row r="27">
      <c r="A27" s="2">
        <f>IFERROR(__xludf.DUMMYFUNCTION("""COMPUTED_VALUE"""),44236.66666666667)</f>
        <v>44236.66667</v>
      </c>
      <c r="B27" s="1">
        <f>IFERROR(__xludf.DUMMYFUNCTION("""COMPUTED_VALUE"""),103.93)</f>
        <v>103.93</v>
      </c>
      <c r="C27" s="1">
        <f>IFERROR(__xludf.DUMMYFUNCTION("""COMPUTED_VALUE"""),105.26)</f>
        <v>105.26</v>
      </c>
      <c r="D27" s="1">
        <f>IFERROR(__xludf.DUMMYFUNCTION("""COMPUTED_VALUE"""),103.93)</f>
        <v>103.93</v>
      </c>
      <c r="E27" s="1">
        <f>IFERROR(__xludf.DUMMYFUNCTION("""COMPUTED_VALUE"""),104.18)</f>
        <v>104.18</v>
      </c>
      <c r="F27" s="1">
        <f>IFERROR(__xludf.DUMMYFUNCTION("""COMPUTED_VALUE"""),889850.0)</f>
        <v>889850</v>
      </c>
    </row>
    <row r="28">
      <c r="A28" s="2">
        <f>IFERROR(__xludf.DUMMYFUNCTION("""COMPUTED_VALUE"""),44237.66666666667)</f>
        <v>44237.66667</v>
      </c>
      <c r="B28" s="1">
        <f>IFERROR(__xludf.DUMMYFUNCTION("""COMPUTED_VALUE"""),104.71)</f>
        <v>104.71</v>
      </c>
      <c r="C28" s="1">
        <f>IFERROR(__xludf.DUMMYFUNCTION("""COMPUTED_VALUE"""),105.42)</f>
        <v>105.42</v>
      </c>
      <c r="D28" s="1">
        <f>IFERROR(__xludf.DUMMYFUNCTION("""COMPUTED_VALUE"""),103.15)</f>
        <v>103.15</v>
      </c>
      <c r="E28" s="1">
        <f>IFERROR(__xludf.DUMMYFUNCTION("""COMPUTED_VALUE"""),104.77)</f>
        <v>104.77</v>
      </c>
      <c r="F28" s="1">
        <f>IFERROR(__xludf.DUMMYFUNCTION("""COMPUTED_VALUE"""),1135464.0)</f>
        <v>1135464</v>
      </c>
    </row>
    <row r="29">
      <c r="A29" s="2">
        <f>IFERROR(__xludf.DUMMYFUNCTION("""COMPUTED_VALUE"""),44238.66666666667)</f>
        <v>44238.66667</v>
      </c>
      <c r="B29" s="1">
        <f>IFERROR(__xludf.DUMMYFUNCTION("""COMPUTED_VALUE"""),104.98)</f>
        <v>104.98</v>
      </c>
      <c r="C29" s="1">
        <f>IFERROR(__xludf.DUMMYFUNCTION("""COMPUTED_VALUE"""),105.1)</f>
        <v>105.1</v>
      </c>
      <c r="D29" s="1">
        <f>IFERROR(__xludf.DUMMYFUNCTION("""COMPUTED_VALUE"""),103.87)</f>
        <v>103.87</v>
      </c>
      <c r="E29" s="1">
        <f>IFERROR(__xludf.DUMMYFUNCTION("""COMPUTED_VALUE"""),104.79)</f>
        <v>104.79</v>
      </c>
      <c r="F29" s="1">
        <f>IFERROR(__xludf.DUMMYFUNCTION("""COMPUTED_VALUE"""),945650.0)</f>
        <v>945650</v>
      </c>
    </row>
    <row r="30">
      <c r="A30" s="2">
        <f>IFERROR(__xludf.DUMMYFUNCTION("""COMPUTED_VALUE"""),44239.66666666667)</f>
        <v>44239.66667</v>
      </c>
      <c r="B30" s="1">
        <f>IFERROR(__xludf.DUMMYFUNCTION("""COMPUTED_VALUE"""),104.51)</f>
        <v>104.51</v>
      </c>
      <c r="C30" s="1">
        <f>IFERROR(__xludf.DUMMYFUNCTION("""COMPUTED_VALUE"""),105.44)</f>
        <v>105.44</v>
      </c>
      <c r="D30" s="1">
        <f>IFERROR(__xludf.DUMMYFUNCTION("""COMPUTED_VALUE"""),104.16)</f>
        <v>104.16</v>
      </c>
      <c r="E30" s="1">
        <f>IFERROR(__xludf.DUMMYFUNCTION("""COMPUTED_VALUE"""),105.21)</f>
        <v>105.21</v>
      </c>
      <c r="F30" s="1">
        <f>IFERROR(__xludf.DUMMYFUNCTION("""COMPUTED_VALUE"""),855865.0)</f>
        <v>855865</v>
      </c>
    </row>
    <row r="31">
      <c r="A31" s="2">
        <f>IFERROR(__xludf.DUMMYFUNCTION("""COMPUTED_VALUE"""),44243.66666666667)</f>
        <v>44243.66667</v>
      </c>
      <c r="B31" s="1">
        <f>IFERROR(__xludf.DUMMYFUNCTION("""COMPUTED_VALUE"""),105.22)</f>
        <v>105.22</v>
      </c>
      <c r="C31" s="1">
        <f>IFERROR(__xludf.DUMMYFUNCTION("""COMPUTED_VALUE"""),107.63)</f>
        <v>107.63</v>
      </c>
      <c r="D31" s="1">
        <f>IFERROR(__xludf.DUMMYFUNCTION("""COMPUTED_VALUE"""),105.22)</f>
        <v>105.22</v>
      </c>
      <c r="E31" s="1">
        <f>IFERROR(__xludf.DUMMYFUNCTION("""COMPUTED_VALUE"""),106.1)</f>
        <v>106.1</v>
      </c>
      <c r="F31" s="1">
        <f>IFERROR(__xludf.DUMMYFUNCTION("""COMPUTED_VALUE"""),1133838.0)</f>
        <v>1133838</v>
      </c>
    </row>
    <row r="32">
      <c r="A32" s="2">
        <f>IFERROR(__xludf.DUMMYFUNCTION("""COMPUTED_VALUE"""),44244.66666666667)</f>
        <v>44244.66667</v>
      </c>
      <c r="B32" s="1">
        <f>IFERROR(__xludf.DUMMYFUNCTION("""COMPUTED_VALUE"""),105.0)</f>
        <v>105</v>
      </c>
      <c r="C32" s="1">
        <f>IFERROR(__xludf.DUMMYFUNCTION("""COMPUTED_VALUE"""),106.68)</f>
        <v>106.68</v>
      </c>
      <c r="D32" s="1">
        <f>IFERROR(__xludf.DUMMYFUNCTION("""COMPUTED_VALUE"""),104.95)</f>
        <v>104.95</v>
      </c>
      <c r="E32" s="1">
        <f>IFERROR(__xludf.DUMMYFUNCTION("""COMPUTED_VALUE"""),106.42)</f>
        <v>106.42</v>
      </c>
      <c r="F32" s="1">
        <f>IFERROR(__xludf.DUMMYFUNCTION("""COMPUTED_VALUE"""),1070941.0)</f>
        <v>1070941</v>
      </c>
    </row>
    <row r="33">
      <c r="A33" s="2">
        <f>IFERROR(__xludf.DUMMYFUNCTION("""COMPUTED_VALUE"""),44245.66666666667)</f>
        <v>44245.66667</v>
      </c>
      <c r="B33" s="1">
        <f>IFERROR(__xludf.DUMMYFUNCTION("""COMPUTED_VALUE"""),105.52)</f>
        <v>105.52</v>
      </c>
      <c r="C33" s="1">
        <f>IFERROR(__xludf.DUMMYFUNCTION("""COMPUTED_VALUE"""),106.64)</f>
        <v>106.64</v>
      </c>
      <c r="D33" s="1">
        <f>IFERROR(__xludf.DUMMYFUNCTION("""COMPUTED_VALUE"""),105.19)</f>
        <v>105.19</v>
      </c>
      <c r="E33" s="1">
        <f>IFERROR(__xludf.DUMMYFUNCTION("""COMPUTED_VALUE"""),105.86)</f>
        <v>105.86</v>
      </c>
      <c r="F33" s="1">
        <f>IFERROR(__xludf.DUMMYFUNCTION("""COMPUTED_VALUE"""),1121855.0)</f>
        <v>1121855</v>
      </c>
    </row>
    <row r="34">
      <c r="A34" s="2">
        <f>IFERROR(__xludf.DUMMYFUNCTION("""COMPUTED_VALUE"""),44246.66666666667)</f>
        <v>44246.66667</v>
      </c>
      <c r="B34" s="1">
        <f>IFERROR(__xludf.DUMMYFUNCTION("""COMPUTED_VALUE"""),105.96)</f>
        <v>105.96</v>
      </c>
      <c r="C34" s="1">
        <f>IFERROR(__xludf.DUMMYFUNCTION("""COMPUTED_VALUE"""),106.53)</f>
        <v>106.53</v>
      </c>
      <c r="D34" s="1">
        <f>IFERROR(__xludf.DUMMYFUNCTION("""COMPUTED_VALUE"""),104.87)</f>
        <v>104.87</v>
      </c>
      <c r="E34" s="1">
        <f>IFERROR(__xludf.DUMMYFUNCTION("""COMPUTED_VALUE"""),105.06)</f>
        <v>105.06</v>
      </c>
      <c r="F34" s="1">
        <f>IFERROR(__xludf.DUMMYFUNCTION("""COMPUTED_VALUE"""),1457612.0)</f>
        <v>1457612</v>
      </c>
    </row>
    <row r="35">
      <c r="A35" s="2">
        <f>IFERROR(__xludf.DUMMYFUNCTION("""COMPUTED_VALUE"""),44249.66666666667)</f>
        <v>44249.66667</v>
      </c>
      <c r="B35" s="1">
        <f>IFERROR(__xludf.DUMMYFUNCTION("""COMPUTED_VALUE"""),103.35)</f>
        <v>103.35</v>
      </c>
      <c r="C35" s="1">
        <f>IFERROR(__xludf.DUMMYFUNCTION("""COMPUTED_VALUE"""),104.57)</f>
        <v>104.57</v>
      </c>
      <c r="D35" s="1">
        <f>IFERROR(__xludf.DUMMYFUNCTION("""COMPUTED_VALUE"""),103.11)</f>
        <v>103.11</v>
      </c>
      <c r="E35" s="1">
        <f>IFERROR(__xludf.DUMMYFUNCTION("""COMPUTED_VALUE"""),103.24)</f>
        <v>103.24</v>
      </c>
      <c r="F35" s="1">
        <f>IFERROR(__xludf.DUMMYFUNCTION("""COMPUTED_VALUE"""),1367533.0)</f>
        <v>1367533</v>
      </c>
    </row>
    <row r="36">
      <c r="A36" s="2">
        <f>IFERROR(__xludf.DUMMYFUNCTION("""COMPUTED_VALUE"""),44250.66666666667)</f>
        <v>44250.66667</v>
      </c>
      <c r="B36" s="1">
        <f>IFERROR(__xludf.DUMMYFUNCTION("""COMPUTED_VALUE"""),101.25)</f>
        <v>101.25</v>
      </c>
      <c r="C36" s="1">
        <f>IFERROR(__xludf.DUMMYFUNCTION("""COMPUTED_VALUE"""),104.1)</f>
        <v>104.1</v>
      </c>
      <c r="D36" s="1">
        <f>IFERROR(__xludf.DUMMYFUNCTION("""COMPUTED_VALUE"""),100.1)</f>
        <v>100.1</v>
      </c>
      <c r="E36" s="1">
        <f>IFERROR(__xludf.DUMMYFUNCTION("""COMPUTED_VALUE"""),103.54)</f>
        <v>103.54</v>
      </c>
      <c r="F36" s="1">
        <f>IFERROR(__xludf.DUMMYFUNCTION("""COMPUTED_VALUE"""),1667377.0)</f>
        <v>1667377</v>
      </c>
    </row>
    <row r="37">
      <c r="A37" s="2">
        <f>IFERROR(__xludf.DUMMYFUNCTION("""COMPUTED_VALUE"""),44251.66666666667)</f>
        <v>44251.66667</v>
      </c>
      <c r="B37" s="1">
        <f>IFERROR(__xludf.DUMMYFUNCTION("""COMPUTED_VALUE"""),102.09)</f>
        <v>102.09</v>
      </c>
      <c r="C37" s="1">
        <f>IFERROR(__xludf.DUMMYFUNCTION("""COMPUTED_VALUE"""),105.04)</f>
        <v>105.04</v>
      </c>
      <c r="D37" s="1">
        <f>IFERROR(__xludf.DUMMYFUNCTION("""COMPUTED_VALUE"""),101.91)</f>
        <v>101.91</v>
      </c>
      <c r="E37" s="1">
        <f>IFERROR(__xludf.DUMMYFUNCTION("""COMPUTED_VALUE"""),104.76)</f>
        <v>104.76</v>
      </c>
      <c r="F37" s="1">
        <f>IFERROR(__xludf.DUMMYFUNCTION("""COMPUTED_VALUE"""),1248349.0)</f>
        <v>1248349</v>
      </c>
    </row>
    <row r="38">
      <c r="A38" s="2">
        <f>IFERROR(__xludf.DUMMYFUNCTION("""COMPUTED_VALUE"""),44252.66666666667)</f>
        <v>44252.66667</v>
      </c>
      <c r="B38" s="1">
        <f>IFERROR(__xludf.DUMMYFUNCTION("""COMPUTED_VALUE"""),103.37)</f>
        <v>103.37</v>
      </c>
      <c r="C38" s="1">
        <f>IFERROR(__xludf.DUMMYFUNCTION("""COMPUTED_VALUE"""),104.74)</f>
        <v>104.74</v>
      </c>
      <c r="D38" s="1">
        <f>IFERROR(__xludf.DUMMYFUNCTION("""COMPUTED_VALUE"""),101.06)</f>
        <v>101.06</v>
      </c>
      <c r="E38" s="1">
        <f>IFERROR(__xludf.DUMMYFUNCTION("""COMPUTED_VALUE"""),101.57)</f>
        <v>101.57</v>
      </c>
      <c r="F38" s="1">
        <f>IFERROR(__xludf.DUMMYFUNCTION("""COMPUTED_VALUE"""),1828432.0)</f>
        <v>1828432</v>
      </c>
    </row>
    <row r="39">
      <c r="A39" s="2">
        <f>IFERROR(__xludf.DUMMYFUNCTION("""COMPUTED_VALUE"""),44253.66666666667)</f>
        <v>44253.66667</v>
      </c>
      <c r="B39" s="1">
        <f>IFERROR(__xludf.DUMMYFUNCTION("""COMPUTED_VALUE"""),102.53)</f>
        <v>102.53</v>
      </c>
      <c r="C39" s="1">
        <f>IFERROR(__xludf.DUMMYFUNCTION("""COMPUTED_VALUE"""),103.55)</f>
        <v>103.55</v>
      </c>
      <c r="D39" s="1">
        <f>IFERROR(__xludf.DUMMYFUNCTION("""COMPUTED_VALUE"""),100.8)</f>
        <v>100.8</v>
      </c>
      <c r="E39" s="1">
        <f>IFERROR(__xludf.DUMMYFUNCTION("""COMPUTED_VALUE"""),101.84)</f>
        <v>101.84</v>
      </c>
      <c r="F39" s="1">
        <f>IFERROR(__xludf.DUMMYFUNCTION("""COMPUTED_VALUE"""),2083801.0)</f>
        <v>2083801</v>
      </c>
    </row>
    <row r="40">
      <c r="A40" s="2">
        <f>IFERROR(__xludf.DUMMYFUNCTION("""COMPUTED_VALUE"""),44256.66666666667)</f>
        <v>44256.66667</v>
      </c>
      <c r="B40" s="1">
        <f>IFERROR(__xludf.DUMMYFUNCTION("""COMPUTED_VALUE"""),102.83)</f>
        <v>102.83</v>
      </c>
      <c r="C40" s="1">
        <f>IFERROR(__xludf.DUMMYFUNCTION("""COMPUTED_VALUE"""),104.33)</f>
        <v>104.33</v>
      </c>
      <c r="D40" s="1">
        <f>IFERROR(__xludf.DUMMYFUNCTION("""COMPUTED_VALUE"""),102.31)</f>
        <v>102.31</v>
      </c>
      <c r="E40" s="1">
        <f>IFERROR(__xludf.DUMMYFUNCTION("""COMPUTED_VALUE"""),104.08)</f>
        <v>104.08</v>
      </c>
      <c r="F40" s="1">
        <f>IFERROR(__xludf.DUMMYFUNCTION("""COMPUTED_VALUE"""),1405115.0)</f>
        <v>1405115</v>
      </c>
    </row>
    <row r="41">
      <c r="A41" s="2">
        <f>IFERROR(__xludf.DUMMYFUNCTION("""COMPUTED_VALUE"""),44257.66666666667)</f>
        <v>44257.66667</v>
      </c>
      <c r="B41" s="1">
        <f>IFERROR(__xludf.DUMMYFUNCTION("""COMPUTED_VALUE"""),103.81)</f>
        <v>103.81</v>
      </c>
      <c r="C41" s="1">
        <f>IFERROR(__xludf.DUMMYFUNCTION("""COMPUTED_VALUE"""),105.22)</f>
        <v>105.22</v>
      </c>
      <c r="D41" s="1">
        <f>IFERROR(__xludf.DUMMYFUNCTION("""COMPUTED_VALUE"""),103.56)</f>
        <v>103.56</v>
      </c>
      <c r="E41" s="1">
        <f>IFERROR(__xludf.DUMMYFUNCTION("""COMPUTED_VALUE"""),103.79)</f>
        <v>103.79</v>
      </c>
      <c r="F41" s="1">
        <f>IFERROR(__xludf.DUMMYFUNCTION("""COMPUTED_VALUE"""),1134595.0)</f>
        <v>1134595</v>
      </c>
    </row>
    <row r="42">
      <c r="A42" s="2">
        <f>IFERROR(__xludf.DUMMYFUNCTION("""COMPUTED_VALUE"""),44258.66666666667)</f>
        <v>44258.66667</v>
      </c>
      <c r="B42" s="1">
        <f>IFERROR(__xludf.DUMMYFUNCTION("""COMPUTED_VALUE"""),103.36)</f>
        <v>103.36</v>
      </c>
      <c r="C42" s="1">
        <f>IFERROR(__xludf.DUMMYFUNCTION("""COMPUTED_VALUE"""),104.43)</f>
        <v>104.43</v>
      </c>
      <c r="D42" s="1">
        <f>IFERROR(__xludf.DUMMYFUNCTION("""COMPUTED_VALUE"""),100.5)</f>
        <v>100.5</v>
      </c>
      <c r="E42" s="1">
        <f>IFERROR(__xludf.DUMMYFUNCTION("""COMPUTED_VALUE"""),101.34)</f>
        <v>101.34</v>
      </c>
      <c r="F42" s="1">
        <f>IFERROR(__xludf.DUMMYFUNCTION("""COMPUTED_VALUE"""),1484181.0)</f>
        <v>1484181</v>
      </c>
    </row>
    <row r="43">
      <c r="A43" s="2">
        <f>IFERROR(__xludf.DUMMYFUNCTION("""COMPUTED_VALUE"""),44259.66666666667)</f>
        <v>44259.66667</v>
      </c>
      <c r="B43" s="1">
        <f>IFERROR(__xludf.DUMMYFUNCTION("""COMPUTED_VALUE"""),101.17)</f>
        <v>101.17</v>
      </c>
      <c r="C43" s="1">
        <f>IFERROR(__xludf.DUMMYFUNCTION("""COMPUTED_VALUE"""),104.46)</f>
        <v>104.46</v>
      </c>
      <c r="D43" s="1">
        <f>IFERROR(__xludf.DUMMYFUNCTION("""COMPUTED_VALUE"""),101.01)</f>
        <v>101.01</v>
      </c>
      <c r="E43" s="1">
        <f>IFERROR(__xludf.DUMMYFUNCTION("""COMPUTED_VALUE"""),102.45)</f>
        <v>102.45</v>
      </c>
      <c r="F43" s="1">
        <f>IFERROR(__xludf.DUMMYFUNCTION("""COMPUTED_VALUE"""),2118006.0)</f>
        <v>2118006</v>
      </c>
    </row>
    <row r="44">
      <c r="A44" s="2">
        <f>IFERROR(__xludf.DUMMYFUNCTION("""COMPUTED_VALUE"""),44260.66666666667)</f>
        <v>44260.66667</v>
      </c>
      <c r="B44" s="1">
        <f>IFERROR(__xludf.DUMMYFUNCTION("""COMPUTED_VALUE"""),103.66)</f>
        <v>103.66</v>
      </c>
      <c r="C44" s="1">
        <f>IFERROR(__xludf.DUMMYFUNCTION("""COMPUTED_VALUE"""),105.91)</f>
        <v>105.91</v>
      </c>
      <c r="D44" s="1">
        <f>IFERROR(__xludf.DUMMYFUNCTION("""COMPUTED_VALUE"""),102.32)</f>
        <v>102.32</v>
      </c>
      <c r="E44" s="1">
        <f>IFERROR(__xludf.DUMMYFUNCTION("""COMPUTED_VALUE"""),105.43)</f>
        <v>105.43</v>
      </c>
      <c r="F44" s="1">
        <f>IFERROR(__xludf.DUMMYFUNCTION("""COMPUTED_VALUE"""),2195218.0)</f>
        <v>2195218</v>
      </c>
    </row>
    <row r="45">
      <c r="A45" s="2">
        <f>IFERROR(__xludf.DUMMYFUNCTION("""COMPUTED_VALUE"""),44263.66666666667)</f>
        <v>44263.66667</v>
      </c>
      <c r="B45" s="1">
        <f>IFERROR(__xludf.DUMMYFUNCTION("""COMPUTED_VALUE"""),105.06)</f>
        <v>105.06</v>
      </c>
      <c r="C45" s="1">
        <f>IFERROR(__xludf.DUMMYFUNCTION("""COMPUTED_VALUE"""),106.44)</f>
        <v>106.44</v>
      </c>
      <c r="D45" s="1">
        <f>IFERROR(__xludf.DUMMYFUNCTION("""COMPUTED_VALUE"""),101.08)</f>
        <v>101.08</v>
      </c>
      <c r="E45" s="1">
        <f>IFERROR(__xludf.DUMMYFUNCTION("""COMPUTED_VALUE"""),101.21)</f>
        <v>101.21</v>
      </c>
      <c r="F45" s="1">
        <f>IFERROR(__xludf.DUMMYFUNCTION("""COMPUTED_VALUE"""),1647429.0)</f>
        <v>1647429</v>
      </c>
    </row>
    <row r="46">
      <c r="A46" s="2">
        <f>IFERROR(__xludf.DUMMYFUNCTION("""COMPUTED_VALUE"""),44264.66666666667)</f>
        <v>44264.66667</v>
      </c>
      <c r="B46" s="1">
        <f>IFERROR(__xludf.DUMMYFUNCTION("""COMPUTED_VALUE"""),103.5)</f>
        <v>103.5</v>
      </c>
      <c r="C46" s="1">
        <f>IFERROR(__xludf.DUMMYFUNCTION("""COMPUTED_VALUE"""),103.9)</f>
        <v>103.9</v>
      </c>
      <c r="D46" s="1">
        <f>IFERROR(__xludf.DUMMYFUNCTION("""COMPUTED_VALUE"""),102.39)</f>
        <v>102.39</v>
      </c>
      <c r="E46" s="1">
        <f>IFERROR(__xludf.DUMMYFUNCTION("""COMPUTED_VALUE"""),102.64)</f>
        <v>102.64</v>
      </c>
      <c r="F46" s="1">
        <f>IFERROR(__xludf.DUMMYFUNCTION("""COMPUTED_VALUE"""),1697306.0)</f>
        <v>1697306</v>
      </c>
    </row>
    <row r="47">
      <c r="A47" s="2">
        <f>IFERROR(__xludf.DUMMYFUNCTION("""COMPUTED_VALUE"""),44265.66666666667)</f>
        <v>44265.66667</v>
      </c>
      <c r="B47" s="1">
        <f>IFERROR(__xludf.DUMMYFUNCTION("""COMPUTED_VALUE"""),103.59)</f>
        <v>103.59</v>
      </c>
      <c r="C47" s="1">
        <f>IFERROR(__xludf.DUMMYFUNCTION("""COMPUTED_VALUE"""),103.75)</f>
        <v>103.75</v>
      </c>
      <c r="D47" s="1">
        <f>IFERROR(__xludf.DUMMYFUNCTION("""COMPUTED_VALUE"""),101.67)</f>
        <v>101.67</v>
      </c>
      <c r="E47" s="1">
        <f>IFERROR(__xludf.DUMMYFUNCTION("""COMPUTED_VALUE"""),102.75)</f>
        <v>102.75</v>
      </c>
      <c r="F47" s="1">
        <f>IFERROR(__xludf.DUMMYFUNCTION("""COMPUTED_VALUE"""),1268592.0)</f>
        <v>1268592</v>
      </c>
    </row>
    <row r="48">
      <c r="A48" s="2">
        <f>IFERROR(__xludf.DUMMYFUNCTION("""COMPUTED_VALUE"""),44266.66666666667)</f>
        <v>44266.66667</v>
      </c>
      <c r="B48" s="1">
        <f>IFERROR(__xludf.DUMMYFUNCTION("""COMPUTED_VALUE"""),103.7)</f>
        <v>103.7</v>
      </c>
      <c r="C48" s="1">
        <f>IFERROR(__xludf.DUMMYFUNCTION("""COMPUTED_VALUE"""),106.29)</f>
        <v>106.29</v>
      </c>
      <c r="D48" s="1">
        <f>IFERROR(__xludf.DUMMYFUNCTION("""COMPUTED_VALUE"""),103.62)</f>
        <v>103.62</v>
      </c>
      <c r="E48" s="1">
        <f>IFERROR(__xludf.DUMMYFUNCTION("""COMPUTED_VALUE"""),105.74)</f>
        <v>105.74</v>
      </c>
      <c r="F48" s="1">
        <f>IFERROR(__xludf.DUMMYFUNCTION("""COMPUTED_VALUE"""),1239080.0)</f>
        <v>1239080</v>
      </c>
    </row>
    <row r="49">
      <c r="A49" s="2">
        <f>IFERROR(__xludf.DUMMYFUNCTION("""COMPUTED_VALUE"""),44267.66666666667)</f>
        <v>44267.66667</v>
      </c>
      <c r="B49" s="1">
        <f>IFERROR(__xludf.DUMMYFUNCTION("""COMPUTED_VALUE"""),104.25)</f>
        <v>104.25</v>
      </c>
      <c r="C49" s="1">
        <f>IFERROR(__xludf.DUMMYFUNCTION("""COMPUTED_VALUE"""),104.51)</f>
        <v>104.51</v>
      </c>
      <c r="D49" s="1">
        <f>IFERROR(__xludf.DUMMYFUNCTION("""COMPUTED_VALUE"""),102.38)</f>
        <v>102.38</v>
      </c>
      <c r="E49" s="1">
        <f>IFERROR(__xludf.DUMMYFUNCTION("""COMPUTED_VALUE"""),103.1)</f>
        <v>103.1</v>
      </c>
      <c r="F49" s="1">
        <f>IFERROR(__xludf.DUMMYFUNCTION("""COMPUTED_VALUE"""),1725794.0)</f>
        <v>1725794</v>
      </c>
    </row>
    <row r="50">
      <c r="A50" s="2">
        <f>IFERROR(__xludf.DUMMYFUNCTION("""COMPUTED_VALUE"""),44270.66666666667)</f>
        <v>44270.66667</v>
      </c>
      <c r="B50" s="1">
        <f>IFERROR(__xludf.DUMMYFUNCTION("""COMPUTED_VALUE"""),103.12)</f>
        <v>103.12</v>
      </c>
      <c r="C50" s="1">
        <f>IFERROR(__xludf.DUMMYFUNCTION("""COMPUTED_VALUE"""),103.35)</f>
        <v>103.35</v>
      </c>
      <c r="D50" s="1">
        <f>IFERROR(__xludf.DUMMYFUNCTION("""COMPUTED_VALUE"""),102.18)</f>
        <v>102.18</v>
      </c>
      <c r="E50" s="1">
        <f>IFERROR(__xludf.DUMMYFUNCTION("""COMPUTED_VALUE"""),103.32)</f>
        <v>103.32</v>
      </c>
      <c r="F50" s="1">
        <f>IFERROR(__xludf.DUMMYFUNCTION("""COMPUTED_VALUE"""),1298325.0)</f>
        <v>1298325</v>
      </c>
    </row>
    <row r="51">
      <c r="A51" s="2">
        <f>IFERROR(__xludf.DUMMYFUNCTION("""COMPUTED_VALUE"""),44271.66666666667)</f>
        <v>44271.66667</v>
      </c>
      <c r="B51" s="1">
        <f>IFERROR(__xludf.DUMMYFUNCTION("""COMPUTED_VALUE"""),103.95)</f>
        <v>103.95</v>
      </c>
      <c r="C51" s="1">
        <f>IFERROR(__xludf.DUMMYFUNCTION("""COMPUTED_VALUE"""),106.18)</f>
        <v>106.18</v>
      </c>
      <c r="D51" s="1">
        <f>IFERROR(__xludf.DUMMYFUNCTION("""COMPUTED_VALUE"""),103.5)</f>
        <v>103.5</v>
      </c>
      <c r="E51" s="1">
        <f>IFERROR(__xludf.DUMMYFUNCTION("""COMPUTED_VALUE"""),104.63)</f>
        <v>104.63</v>
      </c>
      <c r="F51" s="1">
        <f>IFERROR(__xludf.DUMMYFUNCTION("""COMPUTED_VALUE"""),1491564.0)</f>
        <v>1491564</v>
      </c>
    </row>
    <row r="52">
      <c r="A52" s="2">
        <f>IFERROR(__xludf.DUMMYFUNCTION("""COMPUTED_VALUE"""),44272.66666666667)</f>
        <v>44272.66667</v>
      </c>
      <c r="B52" s="1">
        <f>IFERROR(__xludf.DUMMYFUNCTION("""COMPUTED_VALUE"""),103.8)</f>
        <v>103.8</v>
      </c>
      <c r="C52" s="1">
        <f>IFERROR(__xludf.DUMMYFUNCTION("""COMPUTED_VALUE"""),105.49)</f>
        <v>105.49</v>
      </c>
      <c r="D52" s="1">
        <f>IFERROR(__xludf.DUMMYFUNCTION("""COMPUTED_VALUE"""),102.7)</f>
        <v>102.7</v>
      </c>
      <c r="E52" s="1">
        <f>IFERROR(__xludf.DUMMYFUNCTION("""COMPUTED_VALUE"""),104.55)</f>
        <v>104.55</v>
      </c>
      <c r="F52" s="1">
        <f>IFERROR(__xludf.DUMMYFUNCTION("""COMPUTED_VALUE"""),1299016.0)</f>
        <v>1299016</v>
      </c>
    </row>
    <row r="53">
      <c r="A53" s="2">
        <f>IFERROR(__xludf.DUMMYFUNCTION("""COMPUTED_VALUE"""),44273.66666666667)</f>
        <v>44273.66667</v>
      </c>
      <c r="B53" s="1">
        <f>IFERROR(__xludf.DUMMYFUNCTION("""COMPUTED_VALUE"""),103.05)</f>
        <v>103.05</v>
      </c>
      <c r="C53" s="1">
        <f>IFERROR(__xludf.DUMMYFUNCTION("""COMPUTED_VALUE"""),103.78)</f>
        <v>103.78</v>
      </c>
      <c r="D53" s="1">
        <f>IFERROR(__xludf.DUMMYFUNCTION("""COMPUTED_VALUE"""),101.68)</f>
        <v>101.68</v>
      </c>
      <c r="E53" s="1">
        <f>IFERROR(__xludf.DUMMYFUNCTION("""COMPUTED_VALUE"""),101.81)</f>
        <v>101.81</v>
      </c>
      <c r="F53" s="1">
        <f>IFERROR(__xludf.DUMMYFUNCTION("""COMPUTED_VALUE"""),1362430.0)</f>
        <v>1362430</v>
      </c>
    </row>
    <row r="54">
      <c r="A54" s="2">
        <f>IFERROR(__xludf.DUMMYFUNCTION("""COMPUTED_VALUE"""),44274.66666666667)</f>
        <v>44274.66667</v>
      </c>
      <c r="B54" s="1">
        <f>IFERROR(__xludf.DUMMYFUNCTION("""COMPUTED_VALUE"""),102.1)</f>
        <v>102.1</v>
      </c>
      <c r="C54" s="1">
        <f>IFERROR(__xludf.DUMMYFUNCTION("""COMPUTED_VALUE"""),102.66)</f>
        <v>102.66</v>
      </c>
      <c r="D54" s="1">
        <f>IFERROR(__xludf.DUMMYFUNCTION("""COMPUTED_VALUE"""),100.88)</f>
        <v>100.88</v>
      </c>
      <c r="E54" s="1">
        <f>IFERROR(__xludf.DUMMYFUNCTION("""COMPUTED_VALUE"""),102.16)</f>
        <v>102.16</v>
      </c>
      <c r="F54" s="1">
        <f>IFERROR(__xludf.DUMMYFUNCTION("""COMPUTED_VALUE"""),2314893.0)</f>
        <v>2314893</v>
      </c>
    </row>
    <row r="55">
      <c r="A55" s="2">
        <f>IFERROR(__xludf.DUMMYFUNCTION("""COMPUTED_VALUE"""),44277.66666666667)</f>
        <v>44277.66667</v>
      </c>
      <c r="B55" s="1">
        <f>IFERROR(__xludf.DUMMYFUNCTION("""COMPUTED_VALUE"""),102.09)</f>
        <v>102.09</v>
      </c>
      <c r="C55" s="1">
        <f>IFERROR(__xludf.DUMMYFUNCTION("""COMPUTED_VALUE"""),102.9)</f>
        <v>102.9</v>
      </c>
      <c r="D55" s="1">
        <f>IFERROR(__xludf.DUMMYFUNCTION("""COMPUTED_VALUE"""),101.3)</f>
        <v>101.3</v>
      </c>
      <c r="E55" s="1">
        <f>IFERROR(__xludf.DUMMYFUNCTION("""COMPUTED_VALUE"""),101.93)</f>
        <v>101.93</v>
      </c>
      <c r="F55" s="1">
        <f>IFERROR(__xludf.DUMMYFUNCTION("""COMPUTED_VALUE"""),1954816.0)</f>
        <v>1954816</v>
      </c>
    </row>
    <row r="56">
      <c r="A56" s="2">
        <f>IFERROR(__xludf.DUMMYFUNCTION("""COMPUTED_VALUE"""),44278.66666666667)</f>
        <v>44278.66667</v>
      </c>
      <c r="B56" s="1">
        <f>IFERROR(__xludf.DUMMYFUNCTION("""COMPUTED_VALUE"""),102.59)</f>
        <v>102.59</v>
      </c>
      <c r="C56" s="1">
        <f>IFERROR(__xludf.DUMMYFUNCTION("""COMPUTED_VALUE"""),103.62)</f>
        <v>103.62</v>
      </c>
      <c r="D56" s="1">
        <f>IFERROR(__xludf.DUMMYFUNCTION("""COMPUTED_VALUE"""),101.96)</f>
        <v>101.96</v>
      </c>
      <c r="E56" s="1">
        <f>IFERROR(__xludf.DUMMYFUNCTION("""COMPUTED_VALUE"""),102.65)</f>
        <v>102.65</v>
      </c>
      <c r="F56" s="1">
        <f>IFERROR(__xludf.DUMMYFUNCTION("""COMPUTED_VALUE"""),1366997.0)</f>
        <v>1366997</v>
      </c>
    </row>
    <row r="57">
      <c r="A57" s="2">
        <f>IFERROR(__xludf.DUMMYFUNCTION("""COMPUTED_VALUE"""),44279.66666666667)</f>
        <v>44279.66667</v>
      </c>
      <c r="B57" s="1">
        <f>IFERROR(__xludf.DUMMYFUNCTION("""COMPUTED_VALUE"""),103.27)</f>
        <v>103.27</v>
      </c>
      <c r="C57" s="1">
        <f>IFERROR(__xludf.DUMMYFUNCTION("""COMPUTED_VALUE"""),103.91)</f>
        <v>103.91</v>
      </c>
      <c r="D57" s="1">
        <f>IFERROR(__xludf.DUMMYFUNCTION("""COMPUTED_VALUE"""),102.08)</f>
        <v>102.08</v>
      </c>
      <c r="E57" s="1">
        <f>IFERROR(__xludf.DUMMYFUNCTION("""COMPUTED_VALUE"""),102.25)</f>
        <v>102.25</v>
      </c>
      <c r="F57" s="1">
        <f>IFERROR(__xludf.DUMMYFUNCTION("""COMPUTED_VALUE"""),1154029.0)</f>
        <v>1154029</v>
      </c>
    </row>
    <row r="58">
      <c r="A58" s="2">
        <f>IFERROR(__xludf.DUMMYFUNCTION("""COMPUTED_VALUE"""),44280.66666666667)</f>
        <v>44280.66667</v>
      </c>
      <c r="B58" s="1">
        <f>IFERROR(__xludf.DUMMYFUNCTION("""COMPUTED_VALUE"""),102.24)</f>
        <v>102.24</v>
      </c>
      <c r="C58" s="1">
        <f>IFERROR(__xludf.DUMMYFUNCTION("""COMPUTED_VALUE"""),102.94)</f>
        <v>102.94</v>
      </c>
      <c r="D58" s="1">
        <f>IFERROR(__xludf.DUMMYFUNCTION("""COMPUTED_VALUE"""),100.54)</f>
        <v>100.54</v>
      </c>
      <c r="E58" s="1">
        <f>IFERROR(__xludf.DUMMYFUNCTION("""COMPUTED_VALUE"""),102.22)</f>
        <v>102.22</v>
      </c>
      <c r="F58" s="1">
        <f>IFERROR(__xludf.DUMMYFUNCTION("""COMPUTED_VALUE"""),1418907.0)</f>
        <v>1418907</v>
      </c>
    </row>
    <row r="59">
      <c r="A59" s="2">
        <f>IFERROR(__xludf.DUMMYFUNCTION("""COMPUTED_VALUE"""),44281.66666666667)</f>
        <v>44281.66667</v>
      </c>
      <c r="B59" s="1">
        <f>IFERROR(__xludf.DUMMYFUNCTION("""COMPUTED_VALUE"""),101.94)</f>
        <v>101.94</v>
      </c>
      <c r="C59" s="1">
        <f>IFERROR(__xludf.DUMMYFUNCTION("""COMPUTED_VALUE"""),102.55)</f>
        <v>102.55</v>
      </c>
      <c r="D59" s="1">
        <f>IFERROR(__xludf.DUMMYFUNCTION("""COMPUTED_VALUE"""),100.7)</f>
        <v>100.7</v>
      </c>
      <c r="E59" s="1">
        <f>IFERROR(__xludf.DUMMYFUNCTION("""COMPUTED_VALUE"""),101.78)</f>
        <v>101.78</v>
      </c>
      <c r="F59" s="1">
        <f>IFERROR(__xludf.DUMMYFUNCTION("""COMPUTED_VALUE"""),1493800.0)</f>
        <v>1493800</v>
      </c>
    </row>
    <row r="60">
      <c r="A60" s="2">
        <f>IFERROR(__xludf.DUMMYFUNCTION("""COMPUTED_VALUE"""),44284.66666666667)</f>
        <v>44284.66667</v>
      </c>
      <c r="B60" s="1">
        <f>IFERROR(__xludf.DUMMYFUNCTION("""COMPUTED_VALUE"""),101.39)</f>
        <v>101.39</v>
      </c>
      <c r="C60" s="1">
        <f>IFERROR(__xludf.DUMMYFUNCTION("""COMPUTED_VALUE"""),102.92)</f>
        <v>102.92</v>
      </c>
      <c r="D60" s="1">
        <f>IFERROR(__xludf.DUMMYFUNCTION("""COMPUTED_VALUE"""),100.78)</f>
        <v>100.78</v>
      </c>
      <c r="E60" s="1">
        <f>IFERROR(__xludf.DUMMYFUNCTION("""COMPUTED_VALUE"""),102.8)</f>
        <v>102.8</v>
      </c>
      <c r="F60" s="1">
        <f>IFERROR(__xludf.DUMMYFUNCTION("""COMPUTED_VALUE"""),1229777.0)</f>
        <v>1229777</v>
      </c>
    </row>
    <row r="61">
      <c r="A61" s="2">
        <f>IFERROR(__xludf.DUMMYFUNCTION("""COMPUTED_VALUE"""),44285.66666666667)</f>
        <v>44285.66667</v>
      </c>
      <c r="B61" s="1">
        <f>IFERROR(__xludf.DUMMYFUNCTION("""COMPUTED_VALUE"""),102.88)</f>
        <v>102.88</v>
      </c>
      <c r="C61" s="1">
        <f>IFERROR(__xludf.DUMMYFUNCTION("""COMPUTED_VALUE"""),103.54)</f>
        <v>103.54</v>
      </c>
      <c r="D61" s="1">
        <f>IFERROR(__xludf.DUMMYFUNCTION("""COMPUTED_VALUE"""),102.2)</f>
        <v>102.2</v>
      </c>
      <c r="E61" s="1">
        <f>IFERROR(__xludf.DUMMYFUNCTION("""COMPUTED_VALUE"""),102.78)</f>
        <v>102.78</v>
      </c>
      <c r="F61" s="1">
        <f>IFERROR(__xludf.DUMMYFUNCTION("""COMPUTED_VALUE"""),1036774.0)</f>
        <v>1036774</v>
      </c>
    </row>
    <row r="62">
      <c r="A62" s="2">
        <f>IFERROR(__xludf.DUMMYFUNCTION("""COMPUTED_VALUE"""),44286.66666666667)</f>
        <v>44286.66667</v>
      </c>
      <c r="B62" s="1">
        <f>IFERROR(__xludf.DUMMYFUNCTION("""COMPUTED_VALUE"""),102.96)</f>
        <v>102.96</v>
      </c>
      <c r="C62" s="1">
        <f>IFERROR(__xludf.DUMMYFUNCTION("""COMPUTED_VALUE"""),104.67)</f>
        <v>104.67</v>
      </c>
      <c r="D62" s="1">
        <f>IFERROR(__xludf.DUMMYFUNCTION("""COMPUTED_VALUE"""),102.84)</f>
        <v>102.84</v>
      </c>
      <c r="E62" s="1">
        <f>IFERROR(__xludf.DUMMYFUNCTION("""COMPUTED_VALUE"""),103.43)</f>
        <v>103.43</v>
      </c>
      <c r="F62" s="1">
        <f>IFERROR(__xludf.DUMMYFUNCTION("""COMPUTED_VALUE"""),1459930.0)</f>
        <v>1459930</v>
      </c>
    </row>
    <row r="63">
      <c r="A63" s="2">
        <f>IFERROR(__xludf.DUMMYFUNCTION("""COMPUTED_VALUE"""),44287.66666666667)</f>
        <v>44287.66667</v>
      </c>
      <c r="B63" s="1">
        <f>IFERROR(__xludf.DUMMYFUNCTION("""COMPUTED_VALUE"""),104.9)</f>
        <v>104.9</v>
      </c>
      <c r="C63" s="1">
        <f>IFERROR(__xludf.DUMMYFUNCTION("""COMPUTED_VALUE"""),107.15)</f>
        <v>107.15</v>
      </c>
      <c r="D63" s="1">
        <f>IFERROR(__xludf.DUMMYFUNCTION("""COMPUTED_VALUE"""),104.84)</f>
        <v>104.84</v>
      </c>
      <c r="E63" s="1">
        <f>IFERROR(__xludf.DUMMYFUNCTION("""COMPUTED_VALUE"""),106.89)</f>
        <v>106.89</v>
      </c>
      <c r="F63" s="1">
        <f>IFERROR(__xludf.DUMMYFUNCTION("""COMPUTED_VALUE"""),1698978.0)</f>
        <v>1698978</v>
      </c>
    </row>
    <row r="64">
      <c r="A64" s="2">
        <f>IFERROR(__xludf.DUMMYFUNCTION("""COMPUTED_VALUE"""),44291.66666666667)</f>
        <v>44291.66667</v>
      </c>
      <c r="B64" s="1">
        <f>IFERROR(__xludf.DUMMYFUNCTION("""COMPUTED_VALUE"""),107.65)</f>
        <v>107.65</v>
      </c>
      <c r="C64" s="1">
        <f>IFERROR(__xludf.DUMMYFUNCTION("""COMPUTED_VALUE"""),111.87)</f>
        <v>111.87</v>
      </c>
      <c r="D64" s="1">
        <f>IFERROR(__xludf.DUMMYFUNCTION("""COMPUTED_VALUE"""),107.58)</f>
        <v>107.58</v>
      </c>
      <c r="E64" s="1">
        <f>IFERROR(__xludf.DUMMYFUNCTION("""COMPUTED_VALUE"""),111.28)</f>
        <v>111.28</v>
      </c>
      <c r="F64" s="1">
        <f>IFERROR(__xludf.DUMMYFUNCTION("""COMPUTED_VALUE"""),2164875.0)</f>
        <v>2164875</v>
      </c>
    </row>
    <row r="65">
      <c r="A65" s="2">
        <f>IFERROR(__xludf.DUMMYFUNCTION("""COMPUTED_VALUE"""),44292.66666666667)</f>
        <v>44292.66667</v>
      </c>
      <c r="B65" s="1">
        <f>IFERROR(__xludf.DUMMYFUNCTION("""COMPUTED_VALUE"""),111.13)</f>
        <v>111.13</v>
      </c>
      <c r="C65" s="1">
        <f>IFERROR(__xludf.DUMMYFUNCTION("""COMPUTED_VALUE"""),111.88)</f>
        <v>111.88</v>
      </c>
      <c r="D65" s="1">
        <f>IFERROR(__xludf.DUMMYFUNCTION("""COMPUTED_VALUE"""),110.74)</f>
        <v>110.74</v>
      </c>
      <c r="E65" s="1">
        <f>IFERROR(__xludf.DUMMYFUNCTION("""COMPUTED_VALUE"""),111.24)</f>
        <v>111.24</v>
      </c>
      <c r="F65" s="1">
        <f>IFERROR(__xludf.DUMMYFUNCTION("""COMPUTED_VALUE"""),1353036.0)</f>
        <v>1353036</v>
      </c>
    </row>
    <row r="66">
      <c r="A66" s="2">
        <f>IFERROR(__xludf.DUMMYFUNCTION("""COMPUTED_VALUE"""),44293.66666666667)</f>
        <v>44293.66667</v>
      </c>
      <c r="B66" s="1">
        <f>IFERROR(__xludf.DUMMYFUNCTION("""COMPUTED_VALUE"""),111.31)</f>
        <v>111.31</v>
      </c>
      <c r="C66" s="1">
        <f>IFERROR(__xludf.DUMMYFUNCTION("""COMPUTED_VALUE"""),112.75)</f>
        <v>112.75</v>
      </c>
      <c r="D66" s="1">
        <f>IFERROR(__xludf.DUMMYFUNCTION("""COMPUTED_VALUE"""),111.27)</f>
        <v>111.27</v>
      </c>
      <c r="E66" s="1">
        <f>IFERROR(__xludf.DUMMYFUNCTION("""COMPUTED_VALUE"""),112.48)</f>
        <v>112.48</v>
      </c>
      <c r="F66" s="1">
        <f>IFERROR(__xludf.DUMMYFUNCTION("""COMPUTED_VALUE"""),1289861.0)</f>
        <v>1289861</v>
      </c>
    </row>
    <row r="67">
      <c r="A67" s="2">
        <f>IFERROR(__xludf.DUMMYFUNCTION("""COMPUTED_VALUE"""),44294.66666666667)</f>
        <v>44294.66667</v>
      </c>
      <c r="B67" s="1">
        <f>IFERROR(__xludf.DUMMYFUNCTION("""COMPUTED_VALUE"""),113.9)</f>
        <v>113.9</v>
      </c>
      <c r="C67" s="1">
        <f>IFERROR(__xludf.DUMMYFUNCTION("""COMPUTED_VALUE"""),114.2)</f>
        <v>114.2</v>
      </c>
      <c r="D67" s="1">
        <f>IFERROR(__xludf.DUMMYFUNCTION("""COMPUTED_VALUE"""),112.88)</f>
        <v>112.88</v>
      </c>
      <c r="E67" s="1">
        <f>IFERROR(__xludf.DUMMYFUNCTION("""COMPUTED_VALUE"""),113.27)</f>
        <v>113.27</v>
      </c>
      <c r="F67" s="1">
        <f>IFERROR(__xludf.DUMMYFUNCTION("""COMPUTED_VALUE"""),1358259.0)</f>
        <v>1358259</v>
      </c>
    </row>
    <row r="68">
      <c r="A68" s="2">
        <f>IFERROR(__xludf.DUMMYFUNCTION("""COMPUTED_VALUE"""),44295.66666666667)</f>
        <v>44295.66667</v>
      </c>
      <c r="B68" s="1">
        <f>IFERROR(__xludf.DUMMYFUNCTION("""COMPUTED_VALUE"""),112.84)</f>
        <v>112.84</v>
      </c>
      <c r="C68" s="1">
        <f>IFERROR(__xludf.DUMMYFUNCTION("""COMPUTED_VALUE"""),114.45)</f>
        <v>114.45</v>
      </c>
      <c r="D68" s="1">
        <f>IFERROR(__xludf.DUMMYFUNCTION("""COMPUTED_VALUE"""),112.69)</f>
        <v>112.69</v>
      </c>
      <c r="E68" s="1">
        <f>IFERROR(__xludf.DUMMYFUNCTION("""COMPUTED_VALUE"""),114.29)</f>
        <v>114.29</v>
      </c>
      <c r="F68" s="1">
        <f>IFERROR(__xludf.DUMMYFUNCTION("""COMPUTED_VALUE"""),1044365.0)</f>
        <v>1044365</v>
      </c>
    </row>
    <row r="69">
      <c r="A69" s="2">
        <f>IFERROR(__xludf.DUMMYFUNCTION("""COMPUTED_VALUE"""),44298.66666666667)</f>
        <v>44298.66667</v>
      </c>
      <c r="B69" s="1">
        <f>IFERROR(__xludf.DUMMYFUNCTION("""COMPUTED_VALUE"""),113.31)</f>
        <v>113.31</v>
      </c>
      <c r="C69" s="1">
        <f>IFERROR(__xludf.DUMMYFUNCTION("""COMPUTED_VALUE"""),113.77)</f>
        <v>113.77</v>
      </c>
      <c r="D69" s="1">
        <f>IFERROR(__xludf.DUMMYFUNCTION("""COMPUTED_VALUE"""),111.92)</f>
        <v>111.92</v>
      </c>
      <c r="E69" s="1">
        <f>IFERROR(__xludf.DUMMYFUNCTION("""COMPUTED_VALUE"""),112.74)</f>
        <v>112.74</v>
      </c>
      <c r="F69" s="1">
        <f>IFERROR(__xludf.DUMMYFUNCTION("""COMPUTED_VALUE"""),1565851.0)</f>
        <v>1565851</v>
      </c>
    </row>
    <row r="70">
      <c r="A70" s="2">
        <f>IFERROR(__xludf.DUMMYFUNCTION("""COMPUTED_VALUE"""),44299.66666666667)</f>
        <v>44299.66667</v>
      </c>
      <c r="B70" s="1">
        <f>IFERROR(__xludf.DUMMYFUNCTION("""COMPUTED_VALUE"""),113.07)</f>
        <v>113.07</v>
      </c>
      <c r="C70" s="1">
        <f>IFERROR(__xludf.DUMMYFUNCTION("""COMPUTED_VALUE"""),113.86)</f>
        <v>113.86</v>
      </c>
      <c r="D70" s="1">
        <f>IFERROR(__xludf.DUMMYFUNCTION("""COMPUTED_VALUE"""),112.8)</f>
        <v>112.8</v>
      </c>
      <c r="E70" s="1">
        <f>IFERROR(__xludf.DUMMYFUNCTION("""COMPUTED_VALUE"""),113.36)</f>
        <v>113.36</v>
      </c>
      <c r="F70" s="1">
        <f>IFERROR(__xludf.DUMMYFUNCTION("""COMPUTED_VALUE"""),1165804.0)</f>
        <v>1165804</v>
      </c>
    </row>
    <row r="71">
      <c r="A71" s="2">
        <f>IFERROR(__xludf.DUMMYFUNCTION("""COMPUTED_VALUE"""),44300.66666666667)</f>
        <v>44300.66667</v>
      </c>
      <c r="B71" s="1">
        <f>IFERROR(__xludf.DUMMYFUNCTION("""COMPUTED_VALUE"""),113.76)</f>
        <v>113.76</v>
      </c>
      <c r="C71" s="1">
        <f>IFERROR(__xludf.DUMMYFUNCTION("""COMPUTED_VALUE"""),113.9)</f>
        <v>113.9</v>
      </c>
      <c r="D71" s="1">
        <f>IFERROR(__xludf.DUMMYFUNCTION("""COMPUTED_VALUE"""),112.46)</f>
        <v>112.46</v>
      </c>
      <c r="E71" s="1">
        <f>IFERROR(__xludf.DUMMYFUNCTION("""COMPUTED_VALUE"""),112.74)</f>
        <v>112.74</v>
      </c>
      <c r="F71" s="1">
        <f>IFERROR(__xludf.DUMMYFUNCTION("""COMPUTED_VALUE"""),1010967.0)</f>
        <v>1010967</v>
      </c>
    </row>
    <row r="72">
      <c r="A72" s="2">
        <f>IFERROR(__xludf.DUMMYFUNCTION("""COMPUTED_VALUE"""),44301.66666666667)</f>
        <v>44301.66667</v>
      </c>
      <c r="B72" s="1">
        <f>IFERROR(__xludf.DUMMYFUNCTION("""COMPUTED_VALUE"""),113.85)</f>
        <v>113.85</v>
      </c>
      <c r="C72" s="1">
        <f>IFERROR(__xludf.DUMMYFUNCTION("""COMPUTED_VALUE"""),115.33)</f>
        <v>115.33</v>
      </c>
      <c r="D72" s="1">
        <f>IFERROR(__xludf.DUMMYFUNCTION("""COMPUTED_VALUE"""),113.3)</f>
        <v>113.3</v>
      </c>
      <c r="E72" s="1">
        <f>IFERROR(__xludf.DUMMYFUNCTION("""COMPUTED_VALUE"""),114.83)</f>
        <v>114.83</v>
      </c>
      <c r="F72" s="1">
        <f>IFERROR(__xludf.DUMMYFUNCTION("""COMPUTED_VALUE"""),1373612.0)</f>
        <v>1373612</v>
      </c>
    </row>
    <row r="73">
      <c r="A73" s="2">
        <f>IFERROR(__xludf.DUMMYFUNCTION("""COMPUTED_VALUE"""),44302.66666666667)</f>
        <v>44302.66667</v>
      </c>
      <c r="B73" s="1">
        <f>IFERROR(__xludf.DUMMYFUNCTION("""COMPUTED_VALUE"""),115.15)</f>
        <v>115.15</v>
      </c>
      <c r="C73" s="1">
        <f>IFERROR(__xludf.DUMMYFUNCTION("""COMPUTED_VALUE"""),115.32)</f>
        <v>115.32</v>
      </c>
      <c r="D73" s="1">
        <f>IFERROR(__xludf.DUMMYFUNCTION("""COMPUTED_VALUE"""),114.22)</f>
        <v>114.22</v>
      </c>
      <c r="E73" s="1">
        <f>IFERROR(__xludf.DUMMYFUNCTION("""COMPUTED_VALUE"""),114.89)</f>
        <v>114.89</v>
      </c>
      <c r="F73" s="1">
        <f>IFERROR(__xludf.DUMMYFUNCTION("""COMPUTED_VALUE"""),1130090.0)</f>
        <v>1130090</v>
      </c>
    </row>
    <row r="74">
      <c r="A74" s="2">
        <f>IFERROR(__xludf.DUMMYFUNCTION("""COMPUTED_VALUE"""),44305.66666666667)</f>
        <v>44305.66667</v>
      </c>
      <c r="B74" s="1">
        <f>IFERROR(__xludf.DUMMYFUNCTION("""COMPUTED_VALUE"""),114.6)</f>
        <v>114.6</v>
      </c>
      <c r="C74" s="1">
        <f>IFERROR(__xludf.DUMMYFUNCTION("""COMPUTED_VALUE"""),115.92)</f>
        <v>115.92</v>
      </c>
      <c r="D74" s="1">
        <f>IFERROR(__xludf.DUMMYFUNCTION("""COMPUTED_VALUE"""),114.39)</f>
        <v>114.39</v>
      </c>
      <c r="E74" s="1">
        <f>IFERROR(__xludf.DUMMYFUNCTION("""COMPUTED_VALUE"""),115.12)</f>
        <v>115.12</v>
      </c>
      <c r="F74" s="1">
        <f>IFERROR(__xludf.DUMMYFUNCTION("""COMPUTED_VALUE"""),1234445.0)</f>
        <v>1234445</v>
      </c>
    </row>
    <row r="75">
      <c r="A75" s="2">
        <f>IFERROR(__xludf.DUMMYFUNCTION("""COMPUTED_VALUE"""),44306.66666666667)</f>
        <v>44306.66667</v>
      </c>
      <c r="B75" s="1">
        <f>IFERROR(__xludf.DUMMYFUNCTION("""COMPUTED_VALUE"""),115.39)</f>
        <v>115.39</v>
      </c>
      <c r="C75" s="1">
        <f>IFERROR(__xludf.DUMMYFUNCTION("""COMPUTED_VALUE"""),115.48)</f>
        <v>115.48</v>
      </c>
      <c r="D75" s="1">
        <f>IFERROR(__xludf.DUMMYFUNCTION("""COMPUTED_VALUE"""),113.59)</f>
        <v>113.59</v>
      </c>
      <c r="E75" s="1">
        <f>IFERROR(__xludf.DUMMYFUNCTION("""COMPUTED_VALUE"""),114.68)</f>
        <v>114.68</v>
      </c>
      <c r="F75" s="1">
        <f>IFERROR(__xludf.DUMMYFUNCTION("""COMPUTED_VALUE"""),1088749.0)</f>
        <v>1088749</v>
      </c>
    </row>
    <row r="76">
      <c r="A76" s="2">
        <f>IFERROR(__xludf.DUMMYFUNCTION("""COMPUTED_VALUE"""),44307.66666666667)</f>
        <v>44307.66667</v>
      </c>
      <c r="B76" s="1">
        <f>IFERROR(__xludf.DUMMYFUNCTION("""COMPUTED_VALUE"""),114.26)</f>
        <v>114.26</v>
      </c>
      <c r="C76" s="1">
        <f>IFERROR(__xludf.DUMMYFUNCTION("""COMPUTED_VALUE"""),114.77)</f>
        <v>114.77</v>
      </c>
      <c r="D76" s="1">
        <f>IFERROR(__xludf.DUMMYFUNCTION("""COMPUTED_VALUE"""),112.93)</f>
        <v>112.93</v>
      </c>
      <c r="E76" s="1">
        <f>IFERROR(__xludf.DUMMYFUNCTION("""COMPUTED_VALUE"""),114.66)</f>
        <v>114.66</v>
      </c>
      <c r="F76" s="1">
        <f>IFERROR(__xludf.DUMMYFUNCTION("""COMPUTED_VALUE"""),1196731.0)</f>
        <v>1196731</v>
      </c>
    </row>
    <row r="77">
      <c r="A77" s="2">
        <f>IFERROR(__xludf.DUMMYFUNCTION("""COMPUTED_VALUE"""),44308.66666666667)</f>
        <v>44308.66667</v>
      </c>
      <c r="B77" s="1">
        <f>IFERROR(__xludf.DUMMYFUNCTION("""COMPUTED_VALUE"""),114.66)</f>
        <v>114.66</v>
      </c>
      <c r="C77" s="1">
        <f>IFERROR(__xludf.DUMMYFUNCTION("""COMPUTED_VALUE"""),115.19)</f>
        <v>115.19</v>
      </c>
      <c r="D77" s="1">
        <f>IFERROR(__xludf.DUMMYFUNCTION("""COMPUTED_VALUE"""),112.82)</f>
        <v>112.82</v>
      </c>
      <c r="E77" s="1">
        <f>IFERROR(__xludf.DUMMYFUNCTION("""COMPUTED_VALUE"""),113.4)</f>
        <v>113.4</v>
      </c>
      <c r="F77" s="1">
        <f>IFERROR(__xludf.DUMMYFUNCTION("""COMPUTED_VALUE"""),1054808.0)</f>
        <v>1054808</v>
      </c>
    </row>
    <row r="78">
      <c r="A78" s="2">
        <f>IFERROR(__xludf.DUMMYFUNCTION("""COMPUTED_VALUE"""),44309.66666666667)</f>
        <v>44309.66667</v>
      </c>
      <c r="B78" s="1">
        <f>IFERROR(__xludf.DUMMYFUNCTION("""COMPUTED_VALUE"""),114.17)</f>
        <v>114.17</v>
      </c>
      <c r="C78" s="1">
        <f>IFERROR(__xludf.DUMMYFUNCTION("""COMPUTED_VALUE"""),116.29)</f>
        <v>116.29</v>
      </c>
      <c r="D78" s="1">
        <f>IFERROR(__xludf.DUMMYFUNCTION("""COMPUTED_VALUE"""),113.91)</f>
        <v>113.91</v>
      </c>
      <c r="E78" s="1">
        <f>IFERROR(__xludf.DUMMYFUNCTION("""COMPUTED_VALUE"""),115.77)</f>
        <v>115.77</v>
      </c>
      <c r="F78" s="1">
        <f>IFERROR(__xludf.DUMMYFUNCTION("""COMPUTED_VALUE"""),1435162.0)</f>
        <v>1435162</v>
      </c>
    </row>
    <row r="79">
      <c r="A79" s="2">
        <f>IFERROR(__xludf.DUMMYFUNCTION("""COMPUTED_VALUE"""),44312.66666666667)</f>
        <v>44312.66667</v>
      </c>
      <c r="B79" s="1">
        <f>IFERROR(__xludf.DUMMYFUNCTION("""COMPUTED_VALUE"""),116.0)</f>
        <v>116</v>
      </c>
      <c r="C79" s="1">
        <f>IFERROR(__xludf.DUMMYFUNCTION("""COMPUTED_VALUE"""),117.06)</f>
        <v>117.06</v>
      </c>
      <c r="D79" s="1">
        <f>IFERROR(__xludf.DUMMYFUNCTION("""COMPUTED_VALUE"""),115.69)</f>
        <v>115.69</v>
      </c>
      <c r="E79" s="1">
        <f>IFERROR(__xludf.DUMMYFUNCTION("""COMPUTED_VALUE"""),116.34)</f>
        <v>116.34</v>
      </c>
      <c r="F79" s="1">
        <f>IFERROR(__xludf.DUMMYFUNCTION("""COMPUTED_VALUE"""),1041650.0)</f>
        <v>1041650</v>
      </c>
    </row>
    <row r="80">
      <c r="A80" s="2">
        <f>IFERROR(__xludf.DUMMYFUNCTION("""COMPUTED_VALUE"""),44313.66666666667)</f>
        <v>44313.66667</v>
      </c>
      <c r="B80" s="1">
        <f>IFERROR(__xludf.DUMMYFUNCTION("""COMPUTED_VALUE"""),116.8)</f>
        <v>116.8</v>
      </c>
      <c r="C80" s="1">
        <f>IFERROR(__xludf.DUMMYFUNCTION("""COMPUTED_VALUE"""),116.87)</f>
        <v>116.87</v>
      </c>
      <c r="D80" s="1">
        <f>IFERROR(__xludf.DUMMYFUNCTION("""COMPUTED_VALUE"""),115.21)</f>
        <v>115.21</v>
      </c>
      <c r="E80" s="1">
        <f>IFERROR(__xludf.DUMMYFUNCTION("""COMPUTED_VALUE"""),115.36)</f>
        <v>115.36</v>
      </c>
      <c r="F80" s="1">
        <f>IFERROR(__xludf.DUMMYFUNCTION("""COMPUTED_VALUE"""),1598583.0)</f>
        <v>1598583</v>
      </c>
    </row>
    <row r="81">
      <c r="A81" s="2">
        <f>IFERROR(__xludf.DUMMYFUNCTION("""COMPUTED_VALUE"""),44314.66666666667)</f>
        <v>44314.66667</v>
      </c>
      <c r="B81" s="1">
        <f>IFERROR(__xludf.DUMMYFUNCTION("""COMPUTED_VALUE"""),120.36)</f>
        <v>120.36</v>
      </c>
      <c r="C81" s="1">
        <f>IFERROR(__xludf.DUMMYFUNCTION("""COMPUTED_VALUE"""),122.62)</f>
        <v>122.62</v>
      </c>
      <c r="D81" s="1">
        <f>IFERROR(__xludf.DUMMYFUNCTION("""COMPUTED_VALUE"""),118.74)</f>
        <v>118.74</v>
      </c>
      <c r="E81" s="1">
        <f>IFERROR(__xludf.DUMMYFUNCTION("""COMPUTED_VALUE"""),119.0)</f>
        <v>119</v>
      </c>
      <c r="F81" s="1">
        <f>IFERROR(__xludf.DUMMYFUNCTION("""COMPUTED_VALUE"""),2986439.0)</f>
        <v>2986439</v>
      </c>
    </row>
    <row r="82">
      <c r="A82" s="2">
        <f>IFERROR(__xludf.DUMMYFUNCTION("""COMPUTED_VALUE"""),44315.66666666667)</f>
        <v>44315.66667</v>
      </c>
      <c r="B82" s="1">
        <f>IFERROR(__xludf.DUMMYFUNCTION("""COMPUTED_VALUE"""),120.52)</f>
        <v>120.52</v>
      </c>
      <c r="C82" s="1">
        <f>IFERROR(__xludf.DUMMYFUNCTION("""COMPUTED_VALUE"""),121.83)</f>
        <v>121.83</v>
      </c>
      <c r="D82" s="1">
        <f>IFERROR(__xludf.DUMMYFUNCTION("""COMPUTED_VALUE"""),120.11)</f>
        <v>120.11</v>
      </c>
      <c r="E82" s="1">
        <f>IFERROR(__xludf.DUMMYFUNCTION("""COMPUTED_VALUE"""),121.49)</f>
        <v>121.49</v>
      </c>
      <c r="F82" s="1">
        <f>IFERROR(__xludf.DUMMYFUNCTION("""COMPUTED_VALUE"""),1977677.0)</f>
        <v>1977677</v>
      </c>
    </row>
    <row r="83">
      <c r="A83" s="2">
        <f>IFERROR(__xludf.DUMMYFUNCTION("""COMPUTED_VALUE"""),44316.66666666667)</f>
        <v>44316.66667</v>
      </c>
      <c r="B83" s="1">
        <f>IFERROR(__xludf.DUMMYFUNCTION("""COMPUTED_VALUE"""),120.22)</f>
        <v>120.22</v>
      </c>
      <c r="C83" s="1">
        <f>IFERROR(__xludf.DUMMYFUNCTION("""COMPUTED_VALUE"""),121.36)</f>
        <v>121.36</v>
      </c>
      <c r="D83" s="1">
        <f>IFERROR(__xludf.DUMMYFUNCTION("""COMPUTED_VALUE"""),120.11)</f>
        <v>120.11</v>
      </c>
      <c r="E83" s="1">
        <f>IFERROR(__xludf.DUMMYFUNCTION("""COMPUTED_VALUE"""),120.51)</f>
        <v>120.51</v>
      </c>
      <c r="F83" s="1">
        <f>IFERROR(__xludf.DUMMYFUNCTION("""COMPUTED_VALUE"""),1957130.0)</f>
        <v>1957130</v>
      </c>
    </row>
    <row r="84">
      <c r="A84" s="2">
        <f>IFERROR(__xludf.DUMMYFUNCTION("""COMPUTED_VALUE"""),44319.66666666667)</f>
        <v>44319.66667</v>
      </c>
      <c r="B84" s="1">
        <f>IFERROR(__xludf.DUMMYFUNCTION("""COMPUTED_VALUE"""),120.14)</f>
        <v>120.14</v>
      </c>
      <c r="C84" s="1">
        <f>IFERROR(__xludf.DUMMYFUNCTION("""COMPUTED_VALUE"""),120.99)</f>
        <v>120.99</v>
      </c>
      <c r="D84" s="1">
        <f>IFERROR(__xludf.DUMMYFUNCTION("""COMPUTED_VALUE"""),119.23)</f>
        <v>119.23</v>
      </c>
      <c r="E84" s="1">
        <f>IFERROR(__xludf.DUMMYFUNCTION("""COMPUTED_VALUE"""),119.76)</f>
        <v>119.76</v>
      </c>
      <c r="F84" s="1">
        <f>IFERROR(__xludf.DUMMYFUNCTION("""COMPUTED_VALUE"""),1689389.0)</f>
        <v>1689389</v>
      </c>
    </row>
    <row r="85">
      <c r="A85" s="2">
        <f>IFERROR(__xludf.DUMMYFUNCTION("""COMPUTED_VALUE"""),44320.66666666667)</f>
        <v>44320.66667</v>
      </c>
      <c r="B85" s="1">
        <f>IFERROR(__xludf.DUMMYFUNCTION("""COMPUTED_VALUE"""),118.49)</f>
        <v>118.49</v>
      </c>
      <c r="C85" s="1">
        <f>IFERROR(__xludf.DUMMYFUNCTION("""COMPUTED_VALUE"""),118.96)</f>
        <v>118.96</v>
      </c>
      <c r="D85" s="1">
        <f>IFERROR(__xludf.DUMMYFUNCTION("""COMPUTED_VALUE"""),115.59)</f>
        <v>115.59</v>
      </c>
      <c r="E85" s="1">
        <f>IFERROR(__xludf.DUMMYFUNCTION("""COMPUTED_VALUE"""),117.71)</f>
        <v>117.71</v>
      </c>
      <c r="F85" s="1">
        <f>IFERROR(__xludf.DUMMYFUNCTION("""COMPUTED_VALUE"""),1756015.0)</f>
        <v>1756015</v>
      </c>
    </row>
    <row r="86">
      <c r="A86" s="2">
        <f>IFERROR(__xludf.DUMMYFUNCTION("""COMPUTED_VALUE"""),44321.66666666667)</f>
        <v>44321.66667</v>
      </c>
      <c r="B86" s="1">
        <f>IFERROR(__xludf.DUMMYFUNCTION("""COMPUTED_VALUE"""),118.42)</f>
        <v>118.42</v>
      </c>
      <c r="C86" s="1">
        <f>IFERROR(__xludf.DUMMYFUNCTION("""COMPUTED_VALUE"""),119.11)</f>
        <v>119.11</v>
      </c>
      <c r="D86" s="1">
        <f>IFERROR(__xludf.DUMMYFUNCTION("""COMPUTED_VALUE"""),117.57)</f>
        <v>117.57</v>
      </c>
      <c r="E86" s="1">
        <f>IFERROR(__xludf.DUMMYFUNCTION("""COMPUTED_VALUE"""),117.84)</f>
        <v>117.84</v>
      </c>
      <c r="F86" s="1">
        <f>IFERROR(__xludf.DUMMYFUNCTION("""COMPUTED_VALUE"""),1090275.0)</f>
        <v>1090275</v>
      </c>
    </row>
    <row r="87">
      <c r="A87" s="2">
        <f>IFERROR(__xludf.DUMMYFUNCTION("""COMPUTED_VALUE"""),44322.66666666667)</f>
        <v>44322.66667</v>
      </c>
      <c r="B87" s="1">
        <f>IFERROR(__xludf.DUMMYFUNCTION("""COMPUTED_VALUE"""),117.53)</f>
        <v>117.53</v>
      </c>
      <c r="C87" s="1">
        <f>IFERROR(__xludf.DUMMYFUNCTION("""COMPUTED_VALUE"""),119.14)</f>
        <v>119.14</v>
      </c>
      <c r="D87" s="1">
        <f>IFERROR(__xludf.DUMMYFUNCTION("""COMPUTED_VALUE"""),117.12)</f>
        <v>117.12</v>
      </c>
      <c r="E87" s="1">
        <f>IFERROR(__xludf.DUMMYFUNCTION("""COMPUTED_VALUE"""),119.07)</f>
        <v>119.07</v>
      </c>
      <c r="F87" s="1">
        <f>IFERROR(__xludf.DUMMYFUNCTION("""COMPUTED_VALUE"""),1030859.0)</f>
        <v>1030859</v>
      </c>
    </row>
    <row r="88">
      <c r="A88" s="2">
        <f>IFERROR(__xludf.DUMMYFUNCTION("""COMPUTED_VALUE"""),44323.66666666667)</f>
        <v>44323.66667</v>
      </c>
      <c r="B88" s="1">
        <f>IFERROR(__xludf.DUMMYFUNCTION("""COMPUTED_VALUE"""),120.0)</f>
        <v>120</v>
      </c>
      <c r="C88" s="1">
        <f>IFERROR(__xludf.DUMMYFUNCTION("""COMPUTED_VALUE"""),120.82)</f>
        <v>120.82</v>
      </c>
      <c r="D88" s="1">
        <f>IFERROR(__xludf.DUMMYFUNCTION("""COMPUTED_VALUE"""),119.5)</f>
        <v>119.5</v>
      </c>
      <c r="E88" s="1">
        <f>IFERROR(__xludf.DUMMYFUNCTION("""COMPUTED_VALUE"""),119.93)</f>
        <v>119.93</v>
      </c>
      <c r="F88" s="1">
        <f>IFERROR(__xludf.DUMMYFUNCTION("""COMPUTED_VALUE"""),1163892.0)</f>
        <v>1163892</v>
      </c>
    </row>
    <row r="89">
      <c r="A89" s="2">
        <f>IFERROR(__xludf.DUMMYFUNCTION("""COMPUTED_VALUE"""),44326.66666666667)</f>
        <v>44326.66667</v>
      </c>
      <c r="B89" s="1">
        <f>IFERROR(__xludf.DUMMYFUNCTION("""COMPUTED_VALUE"""),118.74)</f>
        <v>118.74</v>
      </c>
      <c r="C89" s="1">
        <f>IFERROR(__xludf.DUMMYFUNCTION("""COMPUTED_VALUE"""),118.9)</f>
        <v>118.9</v>
      </c>
      <c r="D89" s="1">
        <f>IFERROR(__xludf.DUMMYFUNCTION("""COMPUTED_VALUE"""),116.74)</f>
        <v>116.74</v>
      </c>
      <c r="E89" s="1">
        <f>IFERROR(__xludf.DUMMYFUNCTION("""COMPUTED_VALUE"""),117.08)</f>
        <v>117.08</v>
      </c>
      <c r="F89" s="1">
        <f>IFERROR(__xludf.DUMMYFUNCTION("""COMPUTED_VALUE"""),1300271.0)</f>
        <v>1300271</v>
      </c>
    </row>
    <row r="90">
      <c r="A90" s="2">
        <f>IFERROR(__xludf.DUMMYFUNCTION("""COMPUTED_VALUE"""),44327.66666666667)</f>
        <v>44327.66667</v>
      </c>
      <c r="B90" s="1">
        <f>IFERROR(__xludf.DUMMYFUNCTION("""COMPUTED_VALUE"""),114.59)</f>
        <v>114.59</v>
      </c>
      <c r="C90" s="1">
        <f>IFERROR(__xludf.DUMMYFUNCTION("""COMPUTED_VALUE"""),116.1)</f>
        <v>116.1</v>
      </c>
      <c r="D90" s="1">
        <f>IFERROR(__xludf.DUMMYFUNCTION("""COMPUTED_VALUE"""),114.15)</f>
        <v>114.15</v>
      </c>
      <c r="E90" s="1">
        <f>IFERROR(__xludf.DUMMYFUNCTION("""COMPUTED_VALUE"""),115.44)</f>
        <v>115.44</v>
      </c>
      <c r="F90" s="1">
        <f>IFERROR(__xludf.DUMMYFUNCTION("""COMPUTED_VALUE"""),1605548.0)</f>
        <v>1605548</v>
      </c>
    </row>
    <row r="91">
      <c r="A91" s="2">
        <f>IFERROR(__xludf.DUMMYFUNCTION("""COMPUTED_VALUE"""),44328.66666666667)</f>
        <v>44328.66667</v>
      </c>
      <c r="B91" s="1">
        <f>IFERROR(__xludf.DUMMYFUNCTION("""COMPUTED_VALUE"""),113.09)</f>
        <v>113.09</v>
      </c>
      <c r="C91" s="1">
        <f>IFERROR(__xludf.DUMMYFUNCTION("""COMPUTED_VALUE"""),114.27)</f>
        <v>114.27</v>
      </c>
      <c r="D91" s="1">
        <f>IFERROR(__xludf.DUMMYFUNCTION("""COMPUTED_VALUE"""),111.5)</f>
        <v>111.5</v>
      </c>
      <c r="E91" s="1">
        <f>IFERROR(__xludf.DUMMYFUNCTION("""COMPUTED_VALUE"""),111.95)</f>
        <v>111.95</v>
      </c>
      <c r="F91" s="1">
        <f>IFERROR(__xludf.DUMMYFUNCTION("""COMPUTED_VALUE"""),1746664.0)</f>
        <v>1746664</v>
      </c>
    </row>
    <row r="92">
      <c r="A92" s="2">
        <f>IFERROR(__xludf.DUMMYFUNCTION("""COMPUTED_VALUE"""),44329.66666666667)</f>
        <v>44329.66667</v>
      </c>
      <c r="B92" s="1">
        <f>IFERROR(__xludf.DUMMYFUNCTION("""COMPUTED_VALUE"""),113.05)</f>
        <v>113.05</v>
      </c>
      <c r="C92" s="1">
        <f>IFERROR(__xludf.DUMMYFUNCTION("""COMPUTED_VALUE"""),113.83)</f>
        <v>113.83</v>
      </c>
      <c r="D92" s="1">
        <f>IFERROR(__xludf.DUMMYFUNCTION("""COMPUTED_VALUE"""),112.14)</f>
        <v>112.14</v>
      </c>
      <c r="E92" s="1">
        <f>IFERROR(__xludf.DUMMYFUNCTION("""COMPUTED_VALUE"""),113.1)</f>
        <v>113.1</v>
      </c>
      <c r="F92" s="1">
        <f>IFERROR(__xludf.DUMMYFUNCTION("""COMPUTED_VALUE"""),1333508.0)</f>
        <v>1333508</v>
      </c>
    </row>
    <row r="93">
      <c r="A93" s="2">
        <f>IFERROR(__xludf.DUMMYFUNCTION("""COMPUTED_VALUE"""),44330.66666666667)</f>
        <v>44330.66667</v>
      </c>
      <c r="B93" s="1">
        <f>IFERROR(__xludf.DUMMYFUNCTION("""COMPUTED_VALUE"""),114.59)</f>
        <v>114.59</v>
      </c>
      <c r="C93" s="1">
        <f>IFERROR(__xludf.DUMMYFUNCTION("""COMPUTED_VALUE"""),116.06)</f>
        <v>116.06</v>
      </c>
      <c r="D93" s="1">
        <f>IFERROR(__xludf.DUMMYFUNCTION("""COMPUTED_VALUE"""),114.17)</f>
        <v>114.17</v>
      </c>
      <c r="E93" s="1">
        <f>IFERROR(__xludf.DUMMYFUNCTION("""COMPUTED_VALUE"""),115.81)</f>
        <v>115.81</v>
      </c>
      <c r="F93" s="1">
        <f>IFERROR(__xludf.DUMMYFUNCTION("""COMPUTED_VALUE"""),1331248.0)</f>
        <v>1331248</v>
      </c>
    </row>
    <row r="94">
      <c r="A94" s="2">
        <f>IFERROR(__xludf.DUMMYFUNCTION("""COMPUTED_VALUE"""),44333.66666666667)</f>
        <v>44333.66667</v>
      </c>
      <c r="B94" s="1">
        <f>IFERROR(__xludf.DUMMYFUNCTION("""COMPUTED_VALUE"""),115.47)</f>
        <v>115.47</v>
      </c>
      <c r="C94" s="1">
        <f>IFERROR(__xludf.DUMMYFUNCTION("""COMPUTED_VALUE"""),116.17)</f>
        <v>116.17</v>
      </c>
      <c r="D94" s="1">
        <f>IFERROR(__xludf.DUMMYFUNCTION("""COMPUTED_VALUE"""),114.75)</f>
        <v>114.75</v>
      </c>
      <c r="E94" s="1">
        <f>IFERROR(__xludf.DUMMYFUNCTION("""COMPUTED_VALUE"""),116.07)</f>
        <v>116.07</v>
      </c>
      <c r="F94" s="1">
        <f>IFERROR(__xludf.DUMMYFUNCTION("""COMPUTED_VALUE"""),992416.0)</f>
        <v>992416</v>
      </c>
    </row>
    <row r="95">
      <c r="A95" s="2">
        <f>IFERROR(__xludf.DUMMYFUNCTION("""COMPUTED_VALUE"""),44334.66666666667)</f>
        <v>44334.66667</v>
      </c>
      <c r="B95" s="1">
        <f>IFERROR(__xludf.DUMMYFUNCTION("""COMPUTED_VALUE"""),116.85)</f>
        <v>116.85</v>
      </c>
      <c r="C95" s="1">
        <f>IFERROR(__xludf.DUMMYFUNCTION("""COMPUTED_VALUE"""),117.16)</f>
        <v>117.16</v>
      </c>
      <c r="D95" s="1">
        <f>IFERROR(__xludf.DUMMYFUNCTION("""COMPUTED_VALUE"""),115.16)</f>
        <v>115.16</v>
      </c>
      <c r="E95" s="1">
        <f>IFERROR(__xludf.DUMMYFUNCTION("""COMPUTED_VALUE"""),115.17)</f>
        <v>115.17</v>
      </c>
      <c r="F95" s="1">
        <f>IFERROR(__xludf.DUMMYFUNCTION("""COMPUTED_VALUE"""),865119.0)</f>
        <v>865119</v>
      </c>
    </row>
    <row r="96">
      <c r="A96" s="2">
        <f>IFERROR(__xludf.DUMMYFUNCTION("""COMPUTED_VALUE"""),44335.66666666667)</f>
        <v>44335.66667</v>
      </c>
      <c r="B96" s="1">
        <f>IFERROR(__xludf.DUMMYFUNCTION("""COMPUTED_VALUE"""),113.22)</f>
        <v>113.22</v>
      </c>
      <c r="C96" s="1">
        <f>IFERROR(__xludf.DUMMYFUNCTION("""COMPUTED_VALUE"""),115.84)</f>
        <v>115.84</v>
      </c>
      <c r="D96" s="1">
        <f>IFERROR(__xludf.DUMMYFUNCTION("""COMPUTED_VALUE"""),113.18)</f>
        <v>113.18</v>
      </c>
      <c r="E96" s="1">
        <f>IFERROR(__xludf.DUMMYFUNCTION("""COMPUTED_VALUE"""),115.44)</f>
        <v>115.44</v>
      </c>
      <c r="F96" s="1">
        <f>IFERROR(__xludf.DUMMYFUNCTION("""COMPUTED_VALUE"""),967544.0)</f>
        <v>967544</v>
      </c>
    </row>
    <row r="97">
      <c r="A97" s="2">
        <f>IFERROR(__xludf.DUMMYFUNCTION("""COMPUTED_VALUE"""),44336.66666666667)</f>
        <v>44336.66667</v>
      </c>
      <c r="B97" s="1">
        <f>IFERROR(__xludf.DUMMYFUNCTION("""COMPUTED_VALUE"""),116.4)</f>
        <v>116.4</v>
      </c>
      <c r="C97" s="1">
        <f>IFERROR(__xludf.DUMMYFUNCTION("""COMPUTED_VALUE"""),118.02)</f>
        <v>118.02</v>
      </c>
      <c r="D97" s="1">
        <f>IFERROR(__xludf.DUMMYFUNCTION("""COMPUTED_VALUE"""),116.05)</f>
        <v>116.05</v>
      </c>
      <c r="E97" s="1">
        <f>IFERROR(__xludf.DUMMYFUNCTION("""COMPUTED_VALUE"""),117.8)</f>
        <v>117.8</v>
      </c>
      <c r="F97" s="1">
        <f>IFERROR(__xludf.DUMMYFUNCTION("""COMPUTED_VALUE"""),1191593.0)</f>
        <v>1191593</v>
      </c>
    </row>
    <row r="98">
      <c r="A98" s="2">
        <f>IFERROR(__xludf.DUMMYFUNCTION("""COMPUTED_VALUE"""),44337.66666666667)</f>
        <v>44337.66667</v>
      </c>
      <c r="B98" s="1">
        <f>IFERROR(__xludf.DUMMYFUNCTION("""COMPUTED_VALUE"""),118.3)</f>
        <v>118.3</v>
      </c>
      <c r="C98" s="1">
        <f>IFERROR(__xludf.DUMMYFUNCTION("""COMPUTED_VALUE"""),118.45)</f>
        <v>118.45</v>
      </c>
      <c r="D98" s="1">
        <f>IFERROR(__xludf.DUMMYFUNCTION("""COMPUTED_VALUE"""),117.12)</f>
        <v>117.12</v>
      </c>
      <c r="E98" s="1">
        <f>IFERROR(__xludf.DUMMYFUNCTION("""COMPUTED_VALUE"""),117.26)</f>
        <v>117.26</v>
      </c>
      <c r="F98" s="1">
        <f>IFERROR(__xludf.DUMMYFUNCTION("""COMPUTED_VALUE"""),1141632.0)</f>
        <v>1141632</v>
      </c>
    </row>
    <row r="99">
      <c r="A99" s="2">
        <f>IFERROR(__xludf.DUMMYFUNCTION("""COMPUTED_VALUE"""),44340.66666666667)</f>
        <v>44340.66667</v>
      </c>
      <c r="B99" s="1">
        <f>IFERROR(__xludf.DUMMYFUNCTION("""COMPUTED_VALUE"""),118.35)</f>
        <v>118.35</v>
      </c>
      <c r="C99" s="1">
        <f>IFERROR(__xludf.DUMMYFUNCTION("""COMPUTED_VALUE"""),120.92)</f>
        <v>120.92</v>
      </c>
      <c r="D99" s="1">
        <f>IFERROR(__xludf.DUMMYFUNCTION("""COMPUTED_VALUE"""),118.01)</f>
        <v>118.01</v>
      </c>
      <c r="E99" s="1">
        <f>IFERROR(__xludf.DUMMYFUNCTION("""COMPUTED_VALUE"""),120.33)</f>
        <v>120.33</v>
      </c>
      <c r="F99" s="1">
        <f>IFERROR(__xludf.DUMMYFUNCTION("""COMPUTED_VALUE"""),1062189.0)</f>
        <v>1062189</v>
      </c>
    </row>
    <row r="100">
      <c r="A100" s="2">
        <f>IFERROR(__xludf.DUMMYFUNCTION("""COMPUTED_VALUE"""),44341.66666666667)</f>
        <v>44341.66667</v>
      </c>
      <c r="B100" s="1">
        <f>IFERROR(__xludf.DUMMYFUNCTION("""COMPUTED_VALUE"""),121.0)</f>
        <v>121</v>
      </c>
      <c r="C100" s="1">
        <f>IFERROR(__xludf.DUMMYFUNCTION("""COMPUTED_VALUE"""),121.64)</f>
        <v>121.64</v>
      </c>
      <c r="D100" s="1">
        <f>IFERROR(__xludf.DUMMYFUNCTION("""COMPUTED_VALUE"""),120.15)</f>
        <v>120.15</v>
      </c>
      <c r="E100" s="1">
        <f>IFERROR(__xludf.DUMMYFUNCTION("""COMPUTED_VALUE"""),120.45)</f>
        <v>120.45</v>
      </c>
      <c r="F100" s="1">
        <f>IFERROR(__xludf.DUMMYFUNCTION("""COMPUTED_VALUE"""),941928.0)</f>
        <v>941928</v>
      </c>
    </row>
    <row r="101">
      <c r="A101" s="2">
        <f>IFERROR(__xludf.DUMMYFUNCTION("""COMPUTED_VALUE"""),44342.66666666667)</f>
        <v>44342.66667</v>
      </c>
      <c r="B101" s="1">
        <f>IFERROR(__xludf.DUMMYFUNCTION("""COMPUTED_VALUE"""),120.64)</f>
        <v>120.64</v>
      </c>
      <c r="C101" s="1">
        <f>IFERROR(__xludf.DUMMYFUNCTION("""COMPUTED_VALUE"""),122.15)</f>
        <v>122.15</v>
      </c>
      <c r="D101" s="1">
        <f>IFERROR(__xludf.DUMMYFUNCTION("""COMPUTED_VALUE"""),120.63)</f>
        <v>120.63</v>
      </c>
      <c r="E101" s="1">
        <f>IFERROR(__xludf.DUMMYFUNCTION("""COMPUTED_VALUE"""),121.68)</f>
        <v>121.68</v>
      </c>
      <c r="F101" s="1">
        <f>IFERROR(__xludf.DUMMYFUNCTION("""COMPUTED_VALUE"""),1092819.0)</f>
        <v>1092819</v>
      </c>
    </row>
    <row r="102">
      <c r="A102" s="2">
        <f>IFERROR(__xludf.DUMMYFUNCTION("""COMPUTED_VALUE"""),44343.66666666667)</f>
        <v>44343.66667</v>
      </c>
      <c r="B102" s="1">
        <f>IFERROR(__xludf.DUMMYFUNCTION("""COMPUTED_VALUE"""),121.85)</f>
        <v>121.85</v>
      </c>
      <c r="C102" s="1">
        <f>IFERROR(__xludf.DUMMYFUNCTION("""COMPUTED_VALUE"""),122.0)</f>
        <v>122</v>
      </c>
      <c r="D102" s="1">
        <f>IFERROR(__xludf.DUMMYFUNCTION("""COMPUTED_VALUE"""),120.1)</f>
        <v>120.1</v>
      </c>
      <c r="E102" s="1">
        <f>IFERROR(__xludf.DUMMYFUNCTION("""COMPUTED_VALUE"""),120.13)</f>
        <v>120.13</v>
      </c>
      <c r="F102" s="1">
        <f>IFERROR(__xludf.DUMMYFUNCTION("""COMPUTED_VALUE"""),1948113.0)</f>
        <v>1948113</v>
      </c>
    </row>
    <row r="103">
      <c r="A103" s="2">
        <f>IFERROR(__xludf.DUMMYFUNCTION("""COMPUTED_VALUE"""),44344.66666666667)</f>
        <v>44344.66667</v>
      </c>
      <c r="B103" s="1">
        <f>IFERROR(__xludf.DUMMYFUNCTION("""COMPUTED_VALUE"""),121.1)</f>
        <v>121.1</v>
      </c>
      <c r="C103" s="1">
        <f>IFERROR(__xludf.DUMMYFUNCTION("""COMPUTED_VALUE"""),121.41)</f>
        <v>121.41</v>
      </c>
      <c r="D103" s="1">
        <f>IFERROR(__xludf.DUMMYFUNCTION("""COMPUTED_VALUE"""),120.38)</f>
        <v>120.38</v>
      </c>
      <c r="E103" s="1">
        <f>IFERROR(__xludf.DUMMYFUNCTION("""COMPUTED_VALUE"""),120.58)</f>
        <v>120.58</v>
      </c>
      <c r="F103" s="1">
        <f>IFERROR(__xludf.DUMMYFUNCTION("""COMPUTED_VALUE"""),1205382.0)</f>
        <v>1205382</v>
      </c>
    </row>
    <row r="104">
      <c r="A104" s="2">
        <f>IFERROR(__xludf.DUMMYFUNCTION("""COMPUTED_VALUE"""),44348.66666666667)</f>
        <v>44348.66667</v>
      </c>
      <c r="B104" s="1">
        <f>IFERROR(__xludf.DUMMYFUNCTION("""COMPUTED_VALUE"""),121.1)</f>
        <v>121.1</v>
      </c>
      <c r="C104" s="1">
        <f>IFERROR(__xludf.DUMMYFUNCTION("""COMPUTED_VALUE"""),121.9)</f>
        <v>121.9</v>
      </c>
      <c r="D104" s="1">
        <f>IFERROR(__xludf.DUMMYFUNCTION("""COMPUTED_VALUE"""),120.24)</f>
        <v>120.24</v>
      </c>
      <c r="E104" s="1">
        <f>IFERROR(__xludf.DUMMYFUNCTION("""COMPUTED_VALUE"""),121.49)</f>
        <v>121.49</v>
      </c>
      <c r="F104" s="1">
        <f>IFERROR(__xludf.DUMMYFUNCTION("""COMPUTED_VALUE"""),958289.0)</f>
        <v>958289</v>
      </c>
    </row>
    <row r="105">
      <c r="A105" s="2">
        <f>IFERROR(__xludf.DUMMYFUNCTION("""COMPUTED_VALUE"""),44349.66666666667)</f>
        <v>44349.66667</v>
      </c>
      <c r="B105" s="1">
        <f>IFERROR(__xludf.DUMMYFUNCTION("""COMPUTED_VALUE"""),121.77)</f>
        <v>121.77</v>
      </c>
      <c r="C105" s="1">
        <f>IFERROR(__xludf.DUMMYFUNCTION("""COMPUTED_VALUE"""),122.1)</f>
        <v>122.1</v>
      </c>
      <c r="D105" s="1">
        <f>IFERROR(__xludf.DUMMYFUNCTION("""COMPUTED_VALUE"""),120.21)</f>
        <v>120.21</v>
      </c>
      <c r="E105" s="1">
        <f>IFERROR(__xludf.DUMMYFUNCTION("""COMPUTED_VALUE"""),121.06)</f>
        <v>121.06</v>
      </c>
      <c r="F105" s="1">
        <f>IFERROR(__xludf.DUMMYFUNCTION("""COMPUTED_VALUE"""),858105.0)</f>
        <v>858105</v>
      </c>
    </row>
    <row r="106">
      <c r="A106" s="2">
        <f>IFERROR(__xludf.DUMMYFUNCTION("""COMPUTED_VALUE"""),44350.66666666667)</f>
        <v>44350.66667</v>
      </c>
      <c r="B106" s="1">
        <f>IFERROR(__xludf.DUMMYFUNCTION("""COMPUTED_VALUE"""),119.75)</f>
        <v>119.75</v>
      </c>
      <c r="C106" s="1">
        <f>IFERROR(__xludf.DUMMYFUNCTION("""COMPUTED_VALUE"""),120.49)</f>
        <v>120.49</v>
      </c>
      <c r="D106" s="1">
        <f>IFERROR(__xludf.DUMMYFUNCTION("""COMPUTED_VALUE"""),119.14)</f>
        <v>119.14</v>
      </c>
      <c r="E106" s="1">
        <f>IFERROR(__xludf.DUMMYFUNCTION("""COMPUTED_VALUE"""),120.23)</f>
        <v>120.23</v>
      </c>
      <c r="F106" s="1">
        <f>IFERROR(__xludf.DUMMYFUNCTION("""COMPUTED_VALUE"""),917291.0)</f>
        <v>917291</v>
      </c>
    </row>
    <row r="107">
      <c r="A107" s="2">
        <f>IFERROR(__xludf.DUMMYFUNCTION("""COMPUTED_VALUE"""),44351.66666666667)</f>
        <v>44351.66667</v>
      </c>
      <c r="B107" s="1">
        <f>IFERROR(__xludf.DUMMYFUNCTION("""COMPUTED_VALUE"""),121.13)</f>
        <v>121.13</v>
      </c>
      <c r="C107" s="1">
        <f>IFERROR(__xludf.DUMMYFUNCTION("""COMPUTED_VALUE"""),122.69)</f>
        <v>122.69</v>
      </c>
      <c r="D107" s="1">
        <f>IFERROR(__xludf.DUMMYFUNCTION("""COMPUTED_VALUE"""),120.89)</f>
        <v>120.89</v>
      </c>
      <c r="E107" s="1">
        <f>IFERROR(__xludf.DUMMYFUNCTION("""COMPUTED_VALUE"""),122.59)</f>
        <v>122.59</v>
      </c>
      <c r="F107" s="1">
        <f>IFERROR(__xludf.DUMMYFUNCTION("""COMPUTED_VALUE"""),1297434.0)</f>
        <v>1297434</v>
      </c>
    </row>
    <row r="108">
      <c r="A108" s="2">
        <f>IFERROR(__xludf.DUMMYFUNCTION("""COMPUTED_VALUE"""),44354.66666666667)</f>
        <v>44354.66667</v>
      </c>
      <c r="B108" s="1">
        <f>IFERROR(__xludf.DUMMYFUNCTION("""COMPUTED_VALUE"""),122.57)</f>
        <v>122.57</v>
      </c>
      <c r="C108" s="1">
        <f>IFERROR(__xludf.DUMMYFUNCTION("""COMPUTED_VALUE"""),123.4)</f>
        <v>123.4</v>
      </c>
      <c r="D108" s="1">
        <f>IFERROR(__xludf.DUMMYFUNCTION("""COMPUTED_VALUE"""),122.05)</f>
        <v>122.05</v>
      </c>
      <c r="E108" s="1">
        <f>IFERROR(__xludf.DUMMYFUNCTION("""COMPUTED_VALUE"""),123.3)</f>
        <v>123.3</v>
      </c>
      <c r="F108" s="1">
        <f>IFERROR(__xludf.DUMMYFUNCTION("""COMPUTED_VALUE"""),1192453.0)</f>
        <v>1192453</v>
      </c>
    </row>
    <row r="109">
      <c r="A109" s="2">
        <f>IFERROR(__xludf.DUMMYFUNCTION("""COMPUTED_VALUE"""),44355.66666666667)</f>
        <v>44355.66667</v>
      </c>
      <c r="B109" s="1">
        <f>IFERROR(__xludf.DUMMYFUNCTION("""COMPUTED_VALUE"""),124.0)</f>
        <v>124</v>
      </c>
      <c r="C109" s="1">
        <f>IFERROR(__xludf.DUMMYFUNCTION("""COMPUTED_VALUE"""),124.72)</f>
        <v>124.72</v>
      </c>
      <c r="D109" s="1">
        <f>IFERROR(__xludf.DUMMYFUNCTION("""COMPUTED_VALUE"""),123.41)</f>
        <v>123.41</v>
      </c>
      <c r="E109" s="1">
        <f>IFERROR(__xludf.DUMMYFUNCTION("""COMPUTED_VALUE"""),124.14)</f>
        <v>124.14</v>
      </c>
      <c r="F109" s="1">
        <f>IFERROR(__xludf.DUMMYFUNCTION("""COMPUTED_VALUE"""),1253253.0)</f>
        <v>1253253</v>
      </c>
    </row>
    <row r="110">
      <c r="A110" s="2">
        <f>IFERROR(__xludf.DUMMYFUNCTION("""COMPUTED_VALUE"""),44356.66666666667)</f>
        <v>44356.66667</v>
      </c>
      <c r="B110" s="1">
        <f>IFERROR(__xludf.DUMMYFUNCTION("""COMPUTED_VALUE"""),124.98)</f>
        <v>124.98</v>
      </c>
      <c r="C110" s="1">
        <f>IFERROR(__xludf.DUMMYFUNCTION("""COMPUTED_VALUE"""),125.25)</f>
        <v>125.25</v>
      </c>
      <c r="D110" s="1">
        <f>IFERROR(__xludf.DUMMYFUNCTION("""COMPUTED_VALUE"""),124.37)</f>
        <v>124.37</v>
      </c>
      <c r="E110" s="1">
        <f>IFERROR(__xludf.DUMMYFUNCTION("""COMPUTED_VALUE"""),124.57)</f>
        <v>124.57</v>
      </c>
      <c r="F110" s="1">
        <f>IFERROR(__xludf.DUMMYFUNCTION("""COMPUTED_VALUE"""),1006337.0)</f>
        <v>1006337</v>
      </c>
    </row>
    <row r="111">
      <c r="A111" s="2">
        <f>IFERROR(__xludf.DUMMYFUNCTION("""COMPUTED_VALUE"""),44357.66666666667)</f>
        <v>44357.66667</v>
      </c>
      <c r="B111" s="1">
        <f>IFERROR(__xludf.DUMMYFUNCTION("""COMPUTED_VALUE"""),124.7)</f>
        <v>124.7</v>
      </c>
      <c r="C111" s="1">
        <f>IFERROR(__xludf.DUMMYFUNCTION("""COMPUTED_VALUE"""),126.16)</f>
        <v>126.16</v>
      </c>
      <c r="D111" s="1">
        <f>IFERROR(__xludf.DUMMYFUNCTION("""COMPUTED_VALUE"""),124.7)</f>
        <v>124.7</v>
      </c>
      <c r="E111" s="1">
        <f>IFERROR(__xludf.DUMMYFUNCTION("""COMPUTED_VALUE"""),126.08)</f>
        <v>126.08</v>
      </c>
      <c r="F111" s="1">
        <f>IFERROR(__xludf.DUMMYFUNCTION("""COMPUTED_VALUE"""),1561733.0)</f>
        <v>1561733</v>
      </c>
    </row>
    <row r="112">
      <c r="A112" s="2">
        <f>IFERROR(__xludf.DUMMYFUNCTION("""COMPUTED_VALUE"""),44358.66666666667)</f>
        <v>44358.66667</v>
      </c>
      <c r="B112" s="1">
        <f>IFERROR(__xludf.DUMMYFUNCTION("""COMPUTED_VALUE"""),126.25)</f>
        <v>126.25</v>
      </c>
      <c r="C112" s="1">
        <f>IFERROR(__xludf.DUMMYFUNCTION("""COMPUTED_VALUE"""),126.35)</f>
        <v>126.35</v>
      </c>
      <c r="D112" s="1">
        <f>IFERROR(__xludf.DUMMYFUNCTION("""COMPUTED_VALUE"""),124.91)</f>
        <v>124.91</v>
      </c>
      <c r="E112" s="1">
        <f>IFERROR(__xludf.DUMMYFUNCTION("""COMPUTED_VALUE"""),125.7)</f>
        <v>125.7</v>
      </c>
      <c r="F112" s="1">
        <f>IFERROR(__xludf.DUMMYFUNCTION("""COMPUTED_VALUE"""),1262309.0)</f>
        <v>1262309</v>
      </c>
    </row>
    <row r="113">
      <c r="A113" s="2">
        <f>IFERROR(__xludf.DUMMYFUNCTION("""COMPUTED_VALUE"""),44361.66666666667)</f>
        <v>44361.66667</v>
      </c>
      <c r="B113" s="1">
        <f>IFERROR(__xludf.DUMMYFUNCTION("""COMPUTED_VALUE"""),125.67)</f>
        <v>125.67</v>
      </c>
      <c r="C113" s="1">
        <f>IFERROR(__xludf.DUMMYFUNCTION("""COMPUTED_VALUE"""),126.41)</f>
        <v>126.41</v>
      </c>
      <c r="D113" s="1">
        <f>IFERROR(__xludf.DUMMYFUNCTION("""COMPUTED_VALUE"""),125.05)</f>
        <v>125.05</v>
      </c>
      <c r="E113" s="1">
        <f>IFERROR(__xludf.DUMMYFUNCTION("""COMPUTED_VALUE"""),126.35)</f>
        <v>126.35</v>
      </c>
      <c r="F113" s="1">
        <f>IFERROR(__xludf.DUMMYFUNCTION("""COMPUTED_VALUE"""),1127522.0)</f>
        <v>1127522</v>
      </c>
    </row>
    <row r="114">
      <c r="A114" s="2">
        <f>IFERROR(__xludf.DUMMYFUNCTION("""COMPUTED_VALUE"""),44362.66666666667)</f>
        <v>44362.66667</v>
      </c>
      <c r="B114" s="1">
        <f>IFERROR(__xludf.DUMMYFUNCTION("""COMPUTED_VALUE"""),126.52)</f>
        <v>126.52</v>
      </c>
      <c r="C114" s="1">
        <f>IFERROR(__xludf.DUMMYFUNCTION("""COMPUTED_VALUE"""),126.86)</f>
        <v>126.86</v>
      </c>
      <c r="D114" s="1">
        <f>IFERROR(__xludf.DUMMYFUNCTION("""COMPUTED_VALUE"""),125.65)</f>
        <v>125.65</v>
      </c>
      <c r="E114" s="1">
        <f>IFERROR(__xludf.DUMMYFUNCTION("""COMPUTED_VALUE"""),126.03)</f>
        <v>126.03</v>
      </c>
      <c r="F114" s="1">
        <f>IFERROR(__xludf.DUMMYFUNCTION("""COMPUTED_VALUE"""),1109130.0)</f>
        <v>1109130</v>
      </c>
    </row>
    <row r="115">
      <c r="A115" s="2">
        <f>IFERROR(__xludf.DUMMYFUNCTION("""COMPUTED_VALUE"""),44363.66666666667)</f>
        <v>44363.66667</v>
      </c>
      <c r="B115" s="1">
        <f>IFERROR(__xludf.DUMMYFUNCTION("""COMPUTED_VALUE"""),126.25)</f>
        <v>126.25</v>
      </c>
      <c r="C115" s="1">
        <f>IFERROR(__xludf.DUMMYFUNCTION("""COMPUTED_VALUE"""),126.52)</f>
        <v>126.52</v>
      </c>
      <c r="D115" s="1">
        <f>IFERROR(__xludf.DUMMYFUNCTION("""COMPUTED_VALUE"""),124.15)</f>
        <v>124.15</v>
      </c>
      <c r="E115" s="1">
        <f>IFERROR(__xludf.DUMMYFUNCTION("""COMPUTED_VALUE"""),125.7)</f>
        <v>125.7</v>
      </c>
      <c r="F115" s="1">
        <f>IFERROR(__xludf.DUMMYFUNCTION("""COMPUTED_VALUE"""),1315838.0)</f>
        <v>1315838</v>
      </c>
    </row>
    <row r="116">
      <c r="A116" s="2">
        <f>IFERROR(__xludf.DUMMYFUNCTION("""COMPUTED_VALUE"""),44364.66666666667)</f>
        <v>44364.66667</v>
      </c>
      <c r="B116" s="1">
        <f>IFERROR(__xludf.DUMMYFUNCTION("""COMPUTED_VALUE"""),125.52)</f>
        <v>125.52</v>
      </c>
      <c r="C116" s="1">
        <f>IFERROR(__xludf.DUMMYFUNCTION("""COMPUTED_VALUE"""),127.2)</f>
        <v>127.2</v>
      </c>
      <c r="D116" s="1">
        <f>IFERROR(__xludf.DUMMYFUNCTION("""COMPUTED_VALUE"""),125.52)</f>
        <v>125.52</v>
      </c>
      <c r="E116" s="1">
        <f>IFERROR(__xludf.DUMMYFUNCTION("""COMPUTED_VALUE"""),126.37)</f>
        <v>126.37</v>
      </c>
      <c r="F116" s="1">
        <f>IFERROR(__xludf.DUMMYFUNCTION("""COMPUTED_VALUE"""),1287791.0)</f>
        <v>1287791</v>
      </c>
    </row>
    <row r="117">
      <c r="A117" s="2">
        <f>IFERROR(__xludf.DUMMYFUNCTION("""COMPUTED_VALUE"""),44365.66666666667)</f>
        <v>44365.66667</v>
      </c>
      <c r="B117" s="1">
        <f>IFERROR(__xludf.DUMMYFUNCTION("""COMPUTED_VALUE"""),125.71)</f>
        <v>125.71</v>
      </c>
      <c r="C117" s="1">
        <f>IFERROR(__xludf.DUMMYFUNCTION("""COMPUTED_VALUE"""),126.39)</f>
        <v>126.39</v>
      </c>
      <c r="D117" s="1">
        <f>IFERROR(__xludf.DUMMYFUNCTION("""COMPUTED_VALUE"""),124.6)</f>
        <v>124.6</v>
      </c>
      <c r="E117" s="1">
        <f>IFERROR(__xludf.DUMMYFUNCTION("""COMPUTED_VALUE"""),125.57)</f>
        <v>125.57</v>
      </c>
      <c r="F117" s="1">
        <f>IFERROR(__xludf.DUMMYFUNCTION("""COMPUTED_VALUE"""),2665310.0)</f>
        <v>2665310</v>
      </c>
    </row>
    <row r="118">
      <c r="A118" s="2">
        <f>IFERROR(__xludf.DUMMYFUNCTION("""COMPUTED_VALUE"""),44368.66666666667)</f>
        <v>44368.66667</v>
      </c>
      <c r="B118" s="1">
        <f>IFERROR(__xludf.DUMMYFUNCTION("""COMPUTED_VALUE"""),125.74)</f>
        <v>125.74</v>
      </c>
      <c r="C118" s="1">
        <f>IFERROR(__xludf.DUMMYFUNCTION("""COMPUTED_VALUE"""),127.04)</f>
        <v>127.04</v>
      </c>
      <c r="D118" s="1">
        <f>IFERROR(__xludf.DUMMYFUNCTION("""COMPUTED_VALUE"""),125.13)</f>
        <v>125.13</v>
      </c>
      <c r="E118" s="1">
        <f>IFERROR(__xludf.DUMMYFUNCTION("""COMPUTED_VALUE"""),126.46)</f>
        <v>126.46</v>
      </c>
      <c r="F118" s="1">
        <f>IFERROR(__xludf.DUMMYFUNCTION("""COMPUTED_VALUE"""),1312826.0)</f>
        <v>1312826</v>
      </c>
    </row>
    <row r="119">
      <c r="A119" s="2">
        <f>IFERROR(__xludf.DUMMYFUNCTION("""COMPUTED_VALUE"""),44369.66666666667)</f>
        <v>44369.66667</v>
      </c>
      <c r="B119" s="1">
        <f>IFERROR(__xludf.DUMMYFUNCTION("""COMPUTED_VALUE"""),126.45)</f>
        <v>126.45</v>
      </c>
      <c r="C119" s="1">
        <f>IFERROR(__xludf.DUMMYFUNCTION("""COMPUTED_VALUE"""),127.27)</f>
        <v>127.27</v>
      </c>
      <c r="D119" s="1">
        <f>IFERROR(__xludf.DUMMYFUNCTION("""COMPUTED_VALUE"""),126.03)</f>
        <v>126.03</v>
      </c>
      <c r="E119" s="1">
        <f>IFERROR(__xludf.DUMMYFUNCTION("""COMPUTED_VALUE"""),127.0)</f>
        <v>127</v>
      </c>
      <c r="F119" s="1">
        <f>IFERROR(__xludf.DUMMYFUNCTION("""COMPUTED_VALUE"""),1049310.0)</f>
        <v>1049310</v>
      </c>
    </row>
    <row r="120">
      <c r="A120" s="2">
        <f>IFERROR(__xludf.DUMMYFUNCTION("""COMPUTED_VALUE"""),44370.66666666667)</f>
        <v>44370.66667</v>
      </c>
      <c r="B120" s="1">
        <f>IFERROR(__xludf.DUMMYFUNCTION("""COMPUTED_VALUE"""),126.55)</f>
        <v>126.55</v>
      </c>
      <c r="C120" s="1">
        <f>IFERROR(__xludf.DUMMYFUNCTION("""COMPUTED_VALUE"""),127.8)</f>
        <v>127.8</v>
      </c>
      <c r="D120" s="1">
        <f>IFERROR(__xludf.DUMMYFUNCTION("""COMPUTED_VALUE"""),126.25)</f>
        <v>126.25</v>
      </c>
      <c r="E120" s="1">
        <f>IFERROR(__xludf.DUMMYFUNCTION("""COMPUTED_VALUE"""),126.46)</f>
        <v>126.46</v>
      </c>
      <c r="F120" s="1">
        <f>IFERROR(__xludf.DUMMYFUNCTION("""COMPUTED_VALUE"""),984658.0)</f>
        <v>984658</v>
      </c>
    </row>
    <row r="121">
      <c r="A121" s="2">
        <f>IFERROR(__xludf.DUMMYFUNCTION("""COMPUTED_VALUE"""),44371.66666666667)</f>
        <v>44371.66667</v>
      </c>
      <c r="B121" s="1">
        <f>IFERROR(__xludf.DUMMYFUNCTION("""COMPUTED_VALUE"""),127.05)</f>
        <v>127.05</v>
      </c>
      <c r="C121" s="1">
        <f>IFERROR(__xludf.DUMMYFUNCTION("""COMPUTED_VALUE"""),127.54)</f>
        <v>127.54</v>
      </c>
      <c r="D121" s="1">
        <f>IFERROR(__xludf.DUMMYFUNCTION("""COMPUTED_VALUE"""),126.96)</f>
        <v>126.96</v>
      </c>
      <c r="E121" s="1">
        <f>IFERROR(__xludf.DUMMYFUNCTION("""COMPUTED_VALUE"""),127.28)</f>
        <v>127.28</v>
      </c>
      <c r="F121" s="1">
        <f>IFERROR(__xludf.DUMMYFUNCTION("""COMPUTED_VALUE"""),946662.0)</f>
        <v>946662</v>
      </c>
    </row>
    <row r="122">
      <c r="A122" s="2">
        <f>IFERROR(__xludf.DUMMYFUNCTION("""COMPUTED_VALUE"""),44372.66666666667)</f>
        <v>44372.66667</v>
      </c>
      <c r="B122" s="1">
        <f>IFERROR(__xludf.DUMMYFUNCTION("""COMPUTED_VALUE"""),126.96)</f>
        <v>126.96</v>
      </c>
      <c r="C122" s="1">
        <f>IFERROR(__xludf.DUMMYFUNCTION("""COMPUTED_VALUE"""),127.51)</f>
        <v>127.51</v>
      </c>
      <c r="D122" s="1">
        <f>IFERROR(__xludf.DUMMYFUNCTION("""COMPUTED_VALUE"""),126.44)</f>
        <v>126.44</v>
      </c>
      <c r="E122" s="1">
        <f>IFERROR(__xludf.DUMMYFUNCTION("""COMPUTED_VALUE"""),127.0)</f>
        <v>127</v>
      </c>
      <c r="F122" s="1">
        <f>IFERROR(__xludf.DUMMYFUNCTION("""COMPUTED_VALUE"""),1674297.0)</f>
        <v>1674297</v>
      </c>
    </row>
    <row r="123">
      <c r="A123" s="2">
        <f>IFERROR(__xludf.DUMMYFUNCTION("""COMPUTED_VALUE"""),44375.66666666667)</f>
        <v>44375.66667</v>
      </c>
      <c r="B123" s="1">
        <f>IFERROR(__xludf.DUMMYFUNCTION("""COMPUTED_VALUE"""),127.0)</f>
        <v>127</v>
      </c>
      <c r="C123" s="1">
        <f>IFERROR(__xludf.DUMMYFUNCTION("""COMPUTED_VALUE"""),127.34)</f>
        <v>127.34</v>
      </c>
      <c r="D123" s="1">
        <f>IFERROR(__xludf.DUMMYFUNCTION("""COMPUTED_VALUE"""),125.97)</f>
        <v>125.97</v>
      </c>
      <c r="E123" s="1">
        <f>IFERROR(__xludf.DUMMYFUNCTION("""COMPUTED_VALUE"""),126.82)</f>
        <v>126.82</v>
      </c>
      <c r="F123" s="1">
        <f>IFERROR(__xludf.DUMMYFUNCTION("""COMPUTED_VALUE"""),1405543.0)</f>
        <v>1405543</v>
      </c>
    </row>
    <row r="124">
      <c r="A124" s="2">
        <f>IFERROR(__xludf.DUMMYFUNCTION("""COMPUTED_VALUE"""),44376.66666666667)</f>
        <v>44376.66667</v>
      </c>
      <c r="B124" s="1">
        <f>IFERROR(__xludf.DUMMYFUNCTION("""COMPUTED_VALUE"""),126.77)</f>
        <v>126.77</v>
      </c>
      <c r="C124" s="1">
        <f>IFERROR(__xludf.DUMMYFUNCTION("""COMPUTED_VALUE"""),127.0)</f>
        <v>127</v>
      </c>
      <c r="D124" s="1">
        <f>IFERROR(__xludf.DUMMYFUNCTION("""COMPUTED_VALUE"""),125.44)</f>
        <v>125.44</v>
      </c>
      <c r="E124" s="1">
        <f>IFERROR(__xludf.DUMMYFUNCTION("""COMPUTED_VALUE"""),126.02)</f>
        <v>126.02</v>
      </c>
      <c r="F124" s="1">
        <f>IFERROR(__xludf.DUMMYFUNCTION("""COMPUTED_VALUE"""),1047478.0)</f>
        <v>1047478</v>
      </c>
    </row>
    <row r="125">
      <c r="A125" s="2">
        <f>IFERROR(__xludf.DUMMYFUNCTION("""COMPUTED_VALUE"""),44377.66666666667)</f>
        <v>44377.66667</v>
      </c>
      <c r="B125" s="1">
        <f>IFERROR(__xludf.DUMMYFUNCTION("""COMPUTED_VALUE"""),125.65)</f>
        <v>125.65</v>
      </c>
      <c r="C125" s="1">
        <f>IFERROR(__xludf.DUMMYFUNCTION("""COMPUTED_VALUE"""),125.8)</f>
        <v>125.8</v>
      </c>
      <c r="D125" s="1">
        <f>IFERROR(__xludf.DUMMYFUNCTION("""COMPUTED_VALUE"""),124.76)</f>
        <v>124.76</v>
      </c>
      <c r="E125" s="1">
        <f>IFERROR(__xludf.DUMMYFUNCTION("""COMPUTED_VALUE"""),125.32)</f>
        <v>125.32</v>
      </c>
      <c r="F125" s="1">
        <f>IFERROR(__xludf.DUMMYFUNCTION("""COMPUTED_VALUE"""),1200478.0)</f>
        <v>1200478</v>
      </c>
    </row>
    <row r="126">
      <c r="A126" s="2">
        <f>IFERROR(__xludf.DUMMYFUNCTION("""COMPUTED_VALUE"""),44378.66666666667)</f>
        <v>44378.66667</v>
      </c>
      <c r="B126" s="1">
        <f>IFERROR(__xludf.DUMMYFUNCTION("""COMPUTED_VALUE"""),124.85)</f>
        <v>124.85</v>
      </c>
      <c r="C126" s="1">
        <f>IFERROR(__xludf.DUMMYFUNCTION("""COMPUTED_VALUE"""),126.46)</f>
        <v>126.46</v>
      </c>
      <c r="D126" s="1">
        <f>IFERROR(__xludf.DUMMYFUNCTION("""COMPUTED_VALUE"""),124.85)</f>
        <v>124.85</v>
      </c>
      <c r="E126" s="1">
        <f>IFERROR(__xludf.DUMMYFUNCTION("""COMPUTED_VALUE"""),126.37)</f>
        <v>126.37</v>
      </c>
      <c r="F126" s="1">
        <f>IFERROR(__xludf.DUMMYFUNCTION("""COMPUTED_VALUE"""),856230.0)</f>
        <v>856230</v>
      </c>
    </row>
    <row r="127">
      <c r="A127" s="2">
        <f>IFERROR(__xludf.DUMMYFUNCTION("""COMPUTED_VALUE"""),44379.66666666667)</f>
        <v>44379.66667</v>
      </c>
      <c r="B127" s="1">
        <f>IFERROR(__xludf.DUMMYFUNCTION("""COMPUTED_VALUE"""),126.84)</f>
        <v>126.84</v>
      </c>
      <c r="C127" s="1">
        <f>IFERROR(__xludf.DUMMYFUNCTION("""COMPUTED_VALUE"""),128.85)</f>
        <v>128.85</v>
      </c>
      <c r="D127" s="1">
        <f>IFERROR(__xludf.DUMMYFUNCTION("""COMPUTED_VALUE"""),126.77)</f>
        <v>126.77</v>
      </c>
      <c r="E127" s="1">
        <f>IFERROR(__xludf.DUMMYFUNCTION("""COMPUTED_VALUE"""),128.72)</f>
        <v>128.72</v>
      </c>
      <c r="F127" s="1">
        <f>IFERROR(__xludf.DUMMYFUNCTION("""COMPUTED_VALUE"""),1058256.0)</f>
        <v>1058256</v>
      </c>
    </row>
    <row r="128">
      <c r="A128" s="2">
        <f>IFERROR(__xludf.DUMMYFUNCTION("""COMPUTED_VALUE"""),44383.66666666667)</f>
        <v>44383.66667</v>
      </c>
      <c r="B128" s="1">
        <f>IFERROR(__xludf.DUMMYFUNCTION("""COMPUTED_VALUE"""),129.45)</f>
        <v>129.45</v>
      </c>
      <c r="C128" s="1">
        <f>IFERROR(__xludf.DUMMYFUNCTION("""COMPUTED_VALUE"""),129.88)</f>
        <v>129.88</v>
      </c>
      <c r="D128" s="1">
        <f>IFERROR(__xludf.DUMMYFUNCTION("""COMPUTED_VALUE"""),128.41)</f>
        <v>128.41</v>
      </c>
      <c r="E128" s="1">
        <f>IFERROR(__xludf.DUMMYFUNCTION("""COMPUTED_VALUE"""),129.77)</f>
        <v>129.77</v>
      </c>
      <c r="F128" s="1">
        <f>IFERROR(__xludf.DUMMYFUNCTION("""COMPUTED_VALUE"""),1067517.0)</f>
        <v>1067517</v>
      </c>
    </row>
    <row r="129">
      <c r="A129" s="2">
        <f>IFERROR(__xludf.DUMMYFUNCTION("""COMPUTED_VALUE"""),44384.66666666667)</f>
        <v>44384.66667</v>
      </c>
      <c r="B129" s="1">
        <f>IFERROR(__xludf.DUMMYFUNCTION("""COMPUTED_VALUE"""),130.34)</f>
        <v>130.34</v>
      </c>
      <c r="C129" s="1">
        <f>IFERROR(__xludf.DUMMYFUNCTION("""COMPUTED_VALUE"""),130.64)</f>
        <v>130.64</v>
      </c>
      <c r="D129" s="1">
        <f>IFERROR(__xludf.DUMMYFUNCTION("""COMPUTED_VALUE"""),129.76)</f>
        <v>129.76</v>
      </c>
      <c r="E129" s="1">
        <f>IFERROR(__xludf.DUMMYFUNCTION("""COMPUTED_VALUE"""),130.08)</f>
        <v>130.08</v>
      </c>
      <c r="F129" s="1">
        <f>IFERROR(__xludf.DUMMYFUNCTION("""COMPUTED_VALUE"""),834186.0)</f>
        <v>834186</v>
      </c>
    </row>
    <row r="130">
      <c r="A130" s="2">
        <f>IFERROR(__xludf.DUMMYFUNCTION("""COMPUTED_VALUE"""),44385.66666666667)</f>
        <v>44385.66667</v>
      </c>
      <c r="B130" s="1">
        <f>IFERROR(__xludf.DUMMYFUNCTION("""COMPUTED_VALUE"""),128.25)</f>
        <v>128.25</v>
      </c>
      <c r="C130" s="1">
        <f>IFERROR(__xludf.DUMMYFUNCTION("""COMPUTED_VALUE"""),130.03)</f>
        <v>130.03</v>
      </c>
      <c r="D130" s="1">
        <f>IFERROR(__xludf.DUMMYFUNCTION("""COMPUTED_VALUE"""),128.04)</f>
        <v>128.04</v>
      </c>
      <c r="E130" s="1">
        <f>IFERROR(__xludf.DUMMYFUNCTION("""COMPUTED_VALUE"""),129.18)</f>
        <v>129.18</v>
      </c>
      <c r="F130" s="1">
        <f>IFERROR(__xludf.DUMMYFUNCTION("""COMPUTED_VALUE"""),988975.0)</f>
        <v>988975</v>
      </c>
    </row>
    <row r="131">
      <c r="A131" s="2">
        <f>IFERROR(__xludf.DUMMYFUNCTION("""COMPUTED_VALUE"""),44386.66666666667)</f>
        <v>44386.66667</v>
      </c>
      <c r="B131" s="1">
        <f>IFERROR(__xludf.DUMMYFUNCTION("""COMPUTED_VALUE"""),128.94)</f>
        <v>128.94</v>
      </c>
      <c r="C131" s="1">
        <f>IFERROR(__xludf.DUMMYFUNCTION("""COMPUTED_VALUE"""),129.85)</f>
        <v>129.85</v>
      </c>
      <c r="D131" s="1">
        <f>IFERROR(__xludf.DUMMYFUNCTION("""COMPUTED_VALUE"""),128.94)</f>
        <v>128.94</v>
      </c>
      <c r="E131" s="1">
        <f>IFERROR(__xludf.DUMMYFUNCTION("""COMPUTED_VALUE"""),129.57)</f>
        <v>129.57</v>
      </c>
      <c r="F131" s="1">
        <f>IFERROR(__xludf.DUMMYFUNCTION("""COMPUTED_VALUE"""),755466.0)</f>
        <v>755466</v>
      </c>
    </row>
    <row r="132">
      <c r="A132" s="2">
        <f>IFERROR(__xludf.DUMMYFUNCTION("""COMPUTED_VALUE"""),44389.66666666667)</f>
        <v>44389.66667</v>
      </c>
      <c r="B132" s="1">
        <f>IFERROR(__xludf.DUMMYFUNCTION("""COMPUTED_VALUE"""),129.83)</f>
        <v>129.83</v>
      </c>
      <c r="C132" s="1">
        <f>IFERROR(__xludf.DUMMYFUNCTION("""COMPUTED_VALUE"""),130.77)</f>
        <v>130.77</v>
      </c>
      <c r="D132" s="1">
        <f>IFERROR(__xludf.DUMMYFUNCTION("""COMPUTED_VALUE"""),129.6)</f>
        <v>129.6</v>
      </c>
      <c r="E132" s="1">
        <f>IFERROR(__xludf.DUMMYFUNCTION("""COMPUTED_VALUE"""),130.56)</f>
        <v>130.56</v>
      </c>
      <c r="F132" s="1">
        <f>IFERROR(__xludf.DUMMYFUNCTION("""COMPUTED_VALUE"""),847546.0)</f>
        <v>847546</v>
      </c>
    </row>
    <row r="133">
      <c r="A133" s="2">
        <f>IFERROR(__xludf.DUMMYFUNCTION("""COMPUTED_VALUE"""),44390.66666666667)</f>
        <v>44390.66667</v>
      </c>
      <c r="B133" s="1">
        <f>IFERROR(__xludf.DUMMYFUNCTION("""COMPUTED_VALUE"""),130.88)</f>
        <v>130.88</v>
      </c>
      <c r="C133" s="1">
        <f>IFERROR(__xludf.DUMMYFUNCTION("""COMPUTED_VALUE"""),132.04)</f>
        <v>132.04</v>
      </c>
      <c r="D133" s="1">
        <f>IFERROR(__xludf.DUMMYFUNCTION("""COMPUTED_VALUE"""),130.64)</f>
        <v>130.64</v>
      </c>
      <c r="E133" s="1">
        <f>IFERROR(__xludf.DUMMYFUNCTION("""COMPUTED_VALUE"""),130.99)</f>
        <v>130.99</v>
      </c>
      <c r="F133" s="1">
        <f>IFERROR(__xludf.DUMMYFUNCTION("""COMPUTED_VALUE"""),830898.0)</f>
        <v>830898</v>
      </c>
    </row>
    <row r="134">
      <c r="A134" s="2">
        <f>IFERROR(__xludf.DUMMYFUNCTION("""COMPUTED_VALUE"""),44391.66666666667)</f>
        <v>44391.66667</v>
      </c>
      <c r="B134" s="1">
        <f>IFERROR(__xludf.DUMMYFUNCTION("""COMPUTED_VALUE"""),131.9)</f>
        <v>131.9</v>
      </c>
      <c r="C134" s="1">
        <f>IFERROR(__xludf.DUMMYFUNCTION("""COMPUTED_VALUE"""),133.0)</f>
        <v>133</v>
      </c>
      <c r="D134" s="1">
        <f>IFERROR(__xludf.DUMMYFUNCTION("""COMPUTED_VALUE"""),131.9)</f>
        <v>131.9</v>
      </c>
      <c r="E134" s="1">
        <f>IFERROR(__xludf.DUMMYFUNCTION("""COMPUTED_VALUE"""),132.08)</f>
        <v>132.08</v>
      </c>
      <c r="F134" s="1">
        <f>IFERROR(__xludf.DUMMYFUNCTION("""COMPUTED_VALUE"""),895927.0)</f>
        <v>895927</v>
      </c>
    </row>
    <row r="135">
      <c r="A135" s="2">
        <f>IFERROR(__xludf.DUMMYFUNCTION("""COMPUTED_VALUE"""),44392.66666666667)</f>
        <v>44392.66667</v>
      </c>
      <c r="B135" s="1">
        <f>IFERROR(__xludf.DUMMYFUNCTION("""COMPUTED_VALUE"""),132.5)</f>
        <v>132.5</v>
      </c>
      <c r="C135" s="1">
        <f>IFERROR(__xludf.DUMMYFUNCTION("""COMPUTED_VALUE"""),132.6)</f>
        <v>132.6</v>
      </c>
      <c r="D135" s="1">
        <f>IFERROR(__xludf.DUMMYFUNCTION("""COMPUTED_VALUE"""),130.6)</f>
        <v>130.6</v>
      </c>
      <c r="E135" s="1">
        <f>IFERROR(__xludf.DUMMYFUNCTION("""COMPUTED_VALUE"""),131.27)</f>
        <v>131.27</v>
      </c>
      <c r="F135" s="1">
        <f>IFERROR(__xludf.DUMMYFUNCTION("""COMPUTED_VALUE"""),829316.0)</f>
        <v>829316</v>
      </c>
    </row>
    <row r="136">
      <c r="A136" s="2">
        <f>IFERROR(__xludf.DUMMYFUNCTION("""COMPUTED_VALUE"""),44393.66666666667)</f>
        <v>44393.66667</v>
      </c>
      <c r="B136" s="1">
        <f>IFERROR(__xludf.DUMMYFUNCTION("""COMPUTED_VALUE"""),131.64)</f>
        <v>131.64</v>
      </c>
      <c r="C136" s="1">
        <f>IFERROR(__xludf.DUMMYFUNCTION("""COMPUTED_VALUE"""),132.18)</f>
        <v>132.18</v>
      </c>
      <c r="D136" s="1">
        <f>IFERROR(__xludf.DUMMYFUNCTION("""COMPUTED_VALUE"""),130.82)</f>
        <v>130.82</v>
      </c>
      <c r="E136" s="1">
        <f>IFERROR(__xludf.DUMMYFUNCTION("""COMPUTED_VALUE"""),131.85)</f>
        <v>131.85</v>
      </c>
      <c r="F136" s="1">
        <f>IFERROR(__xludf.DUMMYFUNCTION("""COMPUTED_VALUE"""),743059.0)</f>
        <v>743059</v>
      </c>
    </row>
    <row r="137">
      <c r="A137" s="2">
        <f>IFERROR(__xludf.DUMMYFUNCTION("""COMPUTED_VALUE"""),44396.66666666667)</f>
        <v>44396.66667</v>
      </c>
      <c r="B137" s="1">
        <f>IFERROR(__xludf.DUMMYFUNCTION("""COMPUTED_VALUE"""),131.16)</f>
        <v>131.16</v>
      </c>
      <c r="C137" s="1">
        <f>IFERROR(__xludf.DUMMYFUNCTION("""COMPUTED_VALUE"""),131.25)</f>
        <v>131.25</v>
      </c>
      <c r="D137" s="1">
        <f>IFERROR(__xludf.DUMMYFUNCTION("""COMPUTED_VALUE"""),128.54)</f>
        <v>128.54</v>
      </c>
      <c r="E137" s="1">
        <f>IFERROR(__xludf.DUMMYFUNCTION("""COMPUTED_VALUE"""),129.25)</f>
        <v>129.25</v>
      </c>
      <c r="F137" s="1">
        <f>IFERROR(__xludf.DUMMYFUNCTION("""COMPUTED_VALUE"""),1285466.0)</f>
        <v>1285466</v>
      </c>
    </row>
    <row r="138">
      <c r="A138" s="2">
        <f>IFERROR(__xludf.DUMMYFUNCTION("""COMPUTED_VALUE"""),44397.66666666667)</f>
        <v>44397.66667</v>
      </c>
      <c r="B138" s="1">
        <f>IFERROR(__xludf.DUMMYFUNCTION("""COMPUTED_VALUE"""),130.0)</f>
        <v>130</v>
      </c>
      <c r="C138" s="1">
        <f>IFERROR(__xludf.DUMMYFUNCTION("""COMPUTED_VALUE"""),132.0)</f>
        <v>132</v>
      </c>
      <c r="D138" s="1">
        <f>IFERROR(__xludf.DUMMYFUNCTION("""COMPUTED_VALUE"""),129.19)</f>
        <v>129.19</v>
      </c>
      <c r="E138" s="1">
        <f>IFERROR(__xludf.DUMMYFUNCTION("""COMPUTED_VALUE"""),131.1)</f>
        <v>131.1</v>
      </c>
      <c r="F138" s="1">
        <f>IFERROR(__xludf.DUMMYFUNCTION("""COMPUTED_VALUE"""),954156.0)</f>
        <v>954156</v>
      </c>
    </row>
    <row r="139">
      <c r="A139" s="2">
        <f>IFERROR(__xludf.DUMMYFUNCTION("""COMPUTED_VALUE"""),44398.66666666667)</f>
        <v>44398.66667</v>
      </c>
      <c r="B139" s="1">
        <f>IFERROR(__xludf.DUMMYFUNCTION("""COMPUTED_VALUE"""),130.79)</f>
        <v>130.79</v>
      </c>
      <c r="C139" s="1">
        <f>IFERROR(__xludf.DUMMYFUNCTION("""COMPUTED_VALUE"""),132.62)</f>
        <v>132.62</v>
      </c>
      <c r="D139" s="1">
        <f>IFERROR(__xludf.DUMMYFUNCTION("""COMPUTED_VALUE"""),130.6)</f>
        <v>130.6</v>
      </c>
      <c r="E139" s="1">
        <f>IFERROR(__xludf.DUMMYFUNCTION("""COMPUTED_VALUE"""),132.6)</f>
        <v>132.6</v>
      </c>
      <c r="F139" s="1">
        <f>IFERROR(__xludf.DUMMYFUNCTION("""COMPUTED_VALUE"""),737082.0)</f>
        <v>737082</v>
      </c>
    </row>
    <row r="140">
      <c r="A140" s="2">
        <f>IFERROR(__xludf.DUMMYFUNCTION("""COMPUTED_VALUE"""),44399.66666666667)</f>
        <v>44399.66667</v>
      </c>
      <c r="B140" s="1">
        <f>IFERROR(__xludf.DUMMYFUNCTION("""COMPUTED_VALUE"""),132.65)</f>
        <v>132.65</v>
      </c>
      <c r="C140" s="1">
        <f>IFERROR(__xludf.DUMMYFUNCTION("""COMPUTED_VALUE"""),133.5)</f>
        <v>133.5</v>
      </c>
      <c r="D140" s="1">
        <f>IFERROR(__xludf.DUMMYFUNCTION("""COMPUTED_VALUE"""),132.4)</f>
        <v>132.4</v>
      </c>
      <c r="E140" s="1">
        <f>IFERROR(__xludf.DUMMYFUNCTION("""COMPUTED_VALUE"""),133.33)</f>
        <v>133.33</v>
      </c>
      <c r="F140" s="1">
        <f>IFERROR(__xludf.DUMMYFUNCTION("""COMPUTED_VALUE"""),680407.0)</f>
        <v>680407</v>
      </c>
    </row>
    <row r="141">
      <c r="A141" s="2">
        <f>IFERROR(__xludf.DUMMYFUNCTION("""COMPUTED_VALUE"""),44400.66666666667)</f>
        <v>44400.66667</v>
      </c>
      <c r="B141" s="1">
        <f>IFERROR(__xludf.DUMMYFUNCTION("""COMPUTED_VALUE"""),135.26)</f>
        <v>135.26</v>
      </c>
      <c r="C141" s="1">
        <f>IFERROR(__xludf.DUMMYFUNCTION("""COMPUTED_VALUE"""),138.81)</f>
        <v>138.81</v>
      </c>
      <c r="D141" s="1">
        <f>IFERROR(__xludf.DUMMYFUNCTION("""COMPUTED_VALUE"""),134.7)</f>
        <v>134.7</v>
      </c>
      <c r="E141" s="1">
        <f>IFERROR(__xludf.DUMMYFUNCTION("""COMPUTED_VALUE"""),137.82)</f>
        <v>137.82</v>
      </c>
      <c r="F141" s="1">
        <f>IFERROR(__xludf.DUMMYFUNCTION("""COMPUTED_VALUE"""),1318887.0)</f>
        <v>1318887</v>
      </c>
    </row>
    <row r="142">
      <c r="A142" s="2">
        <f>IFERROR(__xludf.DUMMYFUNCTION("""COMPUTED_VALUE"""),44403.66666666667)</f>
        <v>44403.66667</v>
      </c>
      <c r="B142" s="1">
        <f>IFERROR(__xludf.DUMMYFUNCTION("""COMPUTED_VALUE"""),138.25)</f>
        <v>138.25</v>
      </c>
      <c r="C142" s="1">
        <f>IFERROR(__xludf.DUMMYFUNCTION("""COMPUTED_VALUE"""),139.71)</f>
        <v>139.71</v>
      </c>
      <c r="D142" s="1">
        <f>IFERROR(__xludf.DUMMYFUNCTION("""COMPUTED_VALUE"""),137.65)</f>
        <v>137.65</v>
      </c>
      <c r="E142" s="1">
        <f>IFERROR(__xludf.DUMMYFUNCTION("""COMPUTED_VALUE"""),139.64)</f>
        <v>139.64</v>
      </c>
      <c r="F142" s="1">
        <f>IFERROR(__xludf.DUMMYFUNCTION("""COMPUTED_VALUE"""),1152623.0)</f>
        <v>1152623</v>
      </c>
    </row>
    <row r="143">
      <c r="A143" s="2">
        <f>IFERROR(__xludf.DUMMYFUNCTION("""COMPUTED_VALUE"""),44404.66666666667)</f>
        <v>44404.66667</v>
      </c>
      <c r="B143" s="1">
        <f>IFERROR(__xludf.DUMMYFUNCTION("""COMPUTED_VALUE"""),140.01)</f>
        <v>140.01</v>
      </c>
      <c r="C143" s="1">
        <f>IFERROR(__xludf.DUMMYFUNCTION("""COMPUTED_VALUE"""),140.01)</f>
        <v>140.01</v>
      </c>
      <c r="D143" s="1">
        <f>IFERROR(__xludf.DUMMYFUNCTION("""COMPUTED_VALUE"""),135.1)</f>
        <v>135.1</v>
      </c>
      <c r="E143" s="1">
        <f>IFERROR(__xludf.DUMMYFUNCTION("""COMPUTED_VALUE"""),136.8)</f>
        <v>136.8</v>
      </c>
      <c r="F143" s="1">
        <f>IFERROR(__xludf.DUMMYFUNCTION("""COMPUTED_VALUE"""),2108153.0)</f>
        <v>2108153</v>
      </c>
    </row>
    <row r="144">
      <c r="A144" s="2">
        <f>IFERROR(__xludf.DUMMYFUNCTION("""COMPUTED_VALUE"""),44405.66666666667)</f>
        <v>44405.66667</v>
      </c>
      <c r="B144" s="1">
        <f>IFERROR(__xludf.DUMMYFUNCTION("""COMPUTED_VALUE"""),138.56)</f>
        <v>138.56</v>
      </c>
      <c r="C144" s="1">
        <f>IFERROR(__xludf.DUMMYFUNCTION("""COMPUTED_VALUE"""),139.68)</f>
        <v>139.68</v>
      </c>
      <c r="D144" s="1">
        <f>IFERROR(__xludf.DUMMYFUNCTION("""COMPUTED_VALUE"""),136.35)</f>
        <v>136.35</v>
      </c>
      <c r="E144" s="1">
        <f>IFERROR(__xludf.DUMMYFUNCTION("""COMPUTED_VALUE"""),136.38)</f>
        <v>136.38</v>
      </c>
      <c r="F144" s="1">
        <f>IFERROR(__xludf.DUMMYFUNCTION("""COMPUTED_VALUE"""),2734417.0)</f>
        <v>2734417</v>
      </c>
    </row>
    <row r="145">
      <c r="A145" s="2">
        <f>IFERROR(__xludf.DUMMYFUNCTION("""COMPUTED_VALUE"""),44406.66666666667)</f>
        <v>44406.66667</v>
      </c>
      <c r="B145" s="1">
        <f>IFERROR(__xludf.DUMMYFUNCTION("""COMPUTED_VALUE"""),136.38)</f>
        <v>136.38</v>
      </c>
      <c r="C145" s="1">
        <f>IFERROR(__xludf.DUMMYFUNCTION("""COMPUTED_VALUE"""),137.15)</f>
        <v>137.15</v>
      </c>
      <c r="D145" s="1">
        <f>IFERROR(__xludf.DUMMYFUNCTION("""COMPUTED_VALUE"""),136.14)</f>
        <v>136.14</v>
      </c>
      <c r="E145" s="1">
        <f>IFERROR(__xludf.DUMMYFUNCTION("""COMPUTED_VALUE"""),136.54)</f>
        <v>136.54</v>
      </c>
      <c r="F145" s="1">
        <f>IFERROR(__xludf.DUMMYFUNCTION("""COMPUTED_VALUE"""),964167.0)</f>
        <v>964167</v>
      </c>
    </row>
    <row r="146">
      <c r="A146" s="2">
        <f>IFERROR(__xludf.DUMMYFUNCTION("""COMPUTED_VALUE"""),44407.66666666667)</f>
        <v>44407.66667</v>
      </c>
      <c r="B146" s="1">
        <f>IFERROR(__xludf.DUMMYFUNCTION("""COMPUTED_VALUE"""),135.51)</f>
        <v>135.51</v>
      </c>
      <c r="C146" s="1">
        <f>IFERROR(__xludf.DUMMYFUNCTION("""COMPUTED_VALUE"""),135.77)</f>
        <v>135.77</v>
      </c>
      <c r="D146" s="1">
        <f>IFERROR(__xludf.DUMMYFUNCTION("""COMPUTED_VALUE"""),134.81)</f>
        <v>134.81</v>
      </c>
      <c r="E146" s="1">
        <f>IFERROR(__xludf.DUMMYFUNCTION("""COMPUTED_VALUE"""),135.22)</f>
        <v>135.22</v>
      </c>
      <c r="F146" s="1">
        <f>IFERROR(__xludf.DUMMYFUNCTION("""COMPUTED_VALUE"""),1197725.0)</f>
        <v>1197725</v>
      </c>
    </row>
    <row r="147">
      <c r="A147" s="2">
        <f>IFERROR(__xludf.DUMMYFUNCTION("""COMPUTED_VALUE"""),44410.66666666667)</f>
        <v>44410.66667</v>
      </c>
      <c r="B147" s="1">
        <f>IFERROR(__xludf.DUMMYFUNCTION("""COMPUTED_VALUE"""),135.48)</f>
        <v>135.48</v>
      </c>
      <c r="C147" s="1">
        <f>IFERROR(__xludf.DUMMYFUNCTION("""COMPUTED_VALUE"""),136.02)</f>
        <v>136.02</v>
      </c>
      <c r="D147" s="1">
        <f>IFERROR(__xludf.DUMMYFUNCTION("""COMPUTED_VALUE"""),134.67)</f>
        <v>134.67</v>
      </c>
      <c r="E147" s="1">
        <f>IFERROR(__xludf.DUMMYFUNCTION("""COMPUTED_VALUE"""),135.99)</f>
        <v>135.99</v>
      </c>
      <c r="F147" s="1">
        <f>IFERROR(__xludf.DUMMYFUNCTION("""COMPUTED_VALUE"""),1007002.0)</f>
        <v>1007002</v>
      </c>
    </row>
    <row r="148">
      <c r="A148" s="2">
        <f>IFERROR(__xludf.DUMMYFUNCTION("""COMPUTED_VALUE"""),44411.66666666667)</f>
        <v>44411.66667</v>
      </c>
      <c r="B148" s="1">
        <f>IFERROR(__xludf.DUMMYFUNCTION("""COMPUTED_VALUE"""),136.0)</f>
        <v>136</v>
      </c>
      <c r="C148" s="1">
        <f>IFERROR(__xludf.DUMMYFUNCTION("""COMPUTED_VALUE"""),136.34)</f>
        <v>136.34</v>
      </c>
      <c r="D148" s="1">
        <f>IFERROR(__xludf.DUMMYFUNCTION("""COMPUTED_VALUE"""),134.18)</f>
        <v>134.18</v>
      </c>
      <c r="E148" s="1">
        <f>IFERROR(__xludf.DUMMYFUNCTION("""COMPUTED_VALUE"""),136.28)</f>
        <v>136.28</v>
      </c>
      <c r="F148" s="1">
        <f>IFERROR(__xludf.DUMMYFUNCTION("""COMPUTED_VALUE"""),953200.0)</f>
        <v>953200</v>
      </c>
    </row>
    <row r="149">
      <c r="A149" s="2">
        <f>IFERROR(__xludf.DUMMYFUNCTION("""COMPUTED_VALUE"""),44412.66666666667)</f>
        <v>44412.66667</v>
      </c>
      <c r="B149" s="1">
        <f>IFERROR(__xludf.DUMMYFUNCTION("""COMPUTED_VALUE"""),136.25)</f>
        <v>136.25</v>
      </c>
      <c r="C149" s="1">
        <f>IFERROR(__xludf.DUMMYFUNCTION("""COMPUTED_VALUE"""),136.54)</f>
        <v>136.54</v>
      </c>
      <c r="D149" s="1">
        <f>IFERROR(__xludf.DUMMYFUNCTION("""COMPUTED_VALUE"""),135.42)</f>
        <v>135.42</v>
      </c>
      <c r="E149" s="1">
        <f>IFERROR(__xludf.DUMMYFUNCTION("""COMPUTED_VALUE"""),136.03)</f>
        <v>136.03</v>
      </c>
      <c r="F149" s="1">
        <f>IFERROR(__xludf.DUMMYFUNCTION("""COMPUTED_VALUE"""),826357.0)</f>
        <v>826357</v>
      </c>
    </row>
    <row r="150">
      <c r="A150" s="2">
        <f>IFERROR(__xludf.DUMMYFUNCTION("""COMPUTED_VALUE"""),44413.66666666667)</f>
        <v>44413.66667</v>
      </c>
      <c r="B150" s="1">
        <f>IFERROR(__xludf.DUMMYFUNCTION("""COMPUTED_VALUE"""),136.03)</f>
        <v>136.03</v>
      </c>
      <c r="C150" s="1">
        <f>IFERROR(__xludf.DUMMYFUNCTION("""COMPUTED_VALUE"""),136.95)</f>
        <v>136.95</v>
      </c>
      <c r="D150" s="1">
        <f>IFERROR(__xludf.DUMMYFUNCTION("""COMPUTED_VALUE"""),135.6)</f>
        <v>135.6</v>
      </c>
      <c r="E150" s="1">
        <f>IFERROR(__xludf.DUMMYFUNCTION("""COMPUTED_VALUE"""),136.94)</f>
        <v>136.94</v>
      </c>
      <c r="F150" s="1">
        <f>IFERROR(__xludf.DUMMYFUNCTION("""COMPUTED_VALUE"""),593589.0)</f>
        <v>593589</v>
      </c>
    </row>
    <row r="151">
      <c r="A151" s="2">
        <f>IFERROR(__xludf.DUMMYFUNCTION("""COMPUTED_VALUE"""),44414.66666666667)</f>
        <v>44414.66667</v>
      </c>
      <c r="B151" s="1">
        <f>IFERROR(__xludf.DUMMYFUNCTION("""COMPUTED_VALUE"""),136.29)</f>
        <v>136.29</v>
      </c>
      <c r="C151" s="1">
        <f>IFERROR(__xludf.DUMMYFUNCTION("""COMPUTED_VALUE"""),137.08)</f>
        <v>137.08</v>
      </c>
      <c r="D151" s="1">
        <f>IFERROR(__xludf.DUMMYFUNCTION("""COMPUTED_VALUE"""),136.05)</f>
        <v>136.05</v>
      </c>
      <c r="E151" s="1">
        <f>IFERROR(__xludf.DUMMYFUNCTION("""COMPUTED_VALUE"""),137.04)</f>
        <v>137.04</v>
      </c>
      <c r="F151" s="1">
        <f>IFERROR(__xludf.DUMMYFUNCTION("""COMPUTED_VALUE"""),678251.0)</f>
        <v>678251</v>
      </c>
    </row>
    <row r="152">
      <c r="A152" s="2">
        <f>IFERROR(__xludf.DUMMYFUNCTION("""COMPUTED_VALUE"""),44417.66666666667)</f>
        <v>44417.66667</v>
      </c>
      <c r="B152" s="1">
        <f>IFERROR(__xludf.DUMMYFUNCTION("""COMPUTED_VALUE"""),136.95)</f>
        <v>136.95</v>
      </c>
      <c r="C152" s="1">
        <f>IFERROR(__xludf.DUMMYFUNCTION("""COMPUTED_VALUE"""),138.32)</f>
        <v>138.32</v>
      </c>
      <c r="D152" s="1">
        <f>IFERROR(__xludf.DUMMYFUNCTION("""COMPUTED_VALUE"""),136.43)</f>
        <v>136.43</v>
      </c>
      <c r="E152" s="1">
        <f>IFERROR(__xludf.DUMMYFUNCTION("""COMPUTED_VALUE"""),138.0)</f>
        <v>138</v>
      </c>
      <c r="F152" s="1">
        <f>IFERROR(__xludf.DUMMYFUNCTION("""COMPUTED_VALUE"""),618978.0)</f>
        <v>618978</v>
      </c>
    </row>
    <row r="153">
      <c r="A153" s="2">
        <f>IFERROR(__xludf.DUMMYFUNCTION("""COMPUTED_VALUE"""),44418.66666666667)</f>
        <v>44418.66667</v>
      </c>
      <c r="B153" s="1">
        <f>IFERROR(__xludf.DUMMYFUNCTION("""COMPUTED_VALUE"""),138.08)</f>
        <v>138.08</v>
      </c>
      <c r="C153" s="1">
        <f>IFERROR(__xludf.DUMMYFUNCTION("""COMPUTED_VALUE"""),138.55)</f>
        <v>138.55</v>
      </c>
      <c r="D153" s="1">
        <f>IFERROR(__xludf.DUMMYFUNCTION("""COMPUTED_VALUE"""),137.23)</f>
        <v>137.23</v>
      </c>
      <c r="E153" s="1">
        <f>IFERROR(__xludf.DUMMYFUNCTION("""COMPUTED_VALUE"""),138.1)</f>
        <v>138.1</v>
      </c>
      <c r="F153" s="1">
        <f>IFERROR(__xludf.DUMMYFUNCTION("""COMPUTED_VALUE"""),801954.0)</f>
        <v>801954</v>
      </c>
    </row>
    <row r="154">
      <c r="A154" s="2">
        <f>IFERROR(__xludf.DUMMYFUNCTION("""COMPUTED_VALUE"""),44419.66666666667)</f>
        <v>44419.66667</v>
      </c>
      <c r="B154" s="1">
        <f>IFERROR(__xludf.DUMMYFUNCTION("""COMPUTED_VALUE"""),138.28)</f>
        <v>138.28</v>
      </c>
      <c r="C154" s="1">
        <f>IFERROR(__xludf.DUMMYFUNCTION("""COMPUTED_VALUE"""),138.85)</f>
        <v>138.85</v>
      </c>
      <c r="D154" s="1">
        <f>IFERROR(__xludf.DUMMYFUNCTION("""COMPUTED_VALUE"""),137.35)</f>
        <v>137.35</v>
      </c>
      <c r="E154" s="1">
        <f>IFERROR(__xludf.DUMMYFUNCTION("""COMPUTED_VALUE"""),137.69)</f>
        <v>137.69</v>
      </c>
      <c r="F154" s="1">
        <f>IFERROR(__xludf.DUMMYFUNCTION("""COMPUTED_VALUE"""),760483.0)</f>
        <v>760483</v>
      </c>
    </row>
    <row r="155">
      <c r="A155" s="2">
        <f>IFERROR(__xludf.DUMMYFUNCTION("""COMPUTED_VALUE"""),44420.66666666667)</f>
        <v>44420.66667</v>
      </c>
      <c r="B155" s="1">
        <f>IFERROR(__xludf.DUMMYFUNCTION("""COMPUTED_VALUE"""),137.71)</f>
        <v>137.71</v>
      </c>
      <c r="C155" s="1">
        <f>IFERROR(__xludf.DUMMYFUNCTION("""COMPUTED_VALUE"""),138.42)</f>
        <v>138.42</v>
      </c>
      <c r="D155" s="1">
        <f>IFERROR(__xludf.DUMMYFUNCTION("""COMPUTED_VALUE"""),136.78)</f>
        <v>136.78</v>
      </c>
      <c r="E155" s="1">
        <f>IFERROR(__xludf.DUMMYFUNCTION("""COMPUTED_VALUE"""),138.39)</f>
        <v>138.39</v>
      </c>
      <c r="F155" s="1">
        <f>IFERROR(__xludf.DUMMYFUNCTION("""COMPUTED_VALUE"""),732470.0)</f>
        <v>732470</v>
      </c>
    </row>
    <row r="156">
      <c r="A156" s="2">
        <f>IFERROR(__xludf.DUMMYFUNCTION("""COMPUTED_VALUE"""),44421.66666666667)</f>
        <v>44421.66667</v>
      </c>
      <c r="B156" s="1">
        <f>IFERROR(__xludf.DUMMYFUNCTION("""COMPUTED_VALUE"""),138.36)</f>
        <v>138.36</v>
      </c>
      <c r="C156" s="1">
        <f>IFERROR(__xludf.DUMMYFUNCTION("""COMPUTED_VALUE"""),138.67)</f>
        <v>138.67</v>
      </c>
      <c r="D156" s="1">
        <f>IFERROR(__xludf.DUMMYFUNCTION("""COMPUTED_VALUE"""),138.01)</f>
        <v>138.01</v>
      </c>
      <c r="E156" s="1">
        <f>IFERROR(__xludf.DUMMYFUNCTION("""COMPUTED_VALUE"""),138.41)</f>
        <v>138.41</v>
      </c>
      <c r="F156" s="1">
        <f>IFERROR(__xludf.DUMMYFUNCTION("""COMPUTED_VALUE"""),629029.0)</f>
        <v>629029</v>
      </c>
    </row>
    <row r="157">
      <c r="A157" s="2">
        <f>IFERROR(__xludf.DUMMYFUNCTION("""COMPUTED_VALUE"""),44424.66666666667)</f>
        <v>44424.66667</v>
      </c>
      <c r="B157" s="1">
        <f>IFERROR(__xludf.DUMMYFUNCTION("""COMPUTED_VALUE"""),138.0)</f>
        <v>138</v>
      </c>
      <c r="C157" s="1">
        <f>IFERROR(__xludf.DUMMYFUNCTION("""COMPUTED_VALUE"""),138.99)</f>
        <v>138.99</v>
      </c>
      <c r="D157" s="1">
        <f>IFERROR(__xludf.DUMMYFUNCTION("""COMPUTED_VALUE"""),136.17)</f>
        <v>136.17</v>
      </c>
      <c r="E157" s="1">
        <f>IFERROR(__xludf.DUMMYFUNCTION("""COMPUTED_VALUE"""),138.92)</f>
        <v>138.92</v>
      </c>
      <c r="F157" s="1">
        <f>IFERROR(__xludf.DUMMYFUNCTION("""COMPUTED_VALUE"""),902542.0)</f>
        <v>902542</v>
      </c>
    </row>
    <row r="158">
      <c r="A158" s="2">
        <f>IFERROR(__xludf.DUMMYFUNCTION("""COMPUTED_VALUE"""),44425.66666666667)</f>
        <v>44425.66667</v>
      </c>
      <c r="B158" s="1">
        <f>IFERROR(__xludf.DUMMYFUNCTION("""COMPUTED_VALUE"""),138.19)</f>
        <v>138.19</v>
      </c>
      <c r="C158" s="1">
        <f>IFERROR(__xludf.DUMMYFUNCTION("""COMPUTED_VALUE"""),138.72)</f>
        <v>138.72</v>
      </c>
      <c r="D158" s="1">
        <f>IFERROR(__xludf.DUMMYFUNCTION("""COMPUTED_VALUE"""),136.79)</f>
        <v>136.79</v>
      </c>
      <c r="E158" s="1">
        <f>IFERROR(__xludf.DUMMYFUNCTION("""COMPUTED_VALUE"""),137.3)</f>
        <v>137.3</v>
      </c>
      <c r="F158" s="1">
        <f>IFERROR(__xludf.DUMMYFUNCTION("""COMPUTED_VALUE"""),1063701.0)</f>
        <v>1063701</v>
      </c>
    </row>
    <row r="159">
      <c r="A159" s="2">
        <f>IFERROR(__xludf.DUMMYFUNCTION("""COMPUTED_VALUE"""),44426.66666666667)</f>
        <v>44426.66667</v>
      </c>
      <c r="B159" s="1">
        <f>IFERROR(__xludf.DUMMYFUNCTION("""COMPUTED_VALUE"""),137.12)</f>
        <v>137.12</v>
      </c>
      <c r="C159" s="1">
        <f>IFERROR(__xludf.DUMMYFUNCTION("""COMPUTED_VALUE"""),138.29)</f>
        <v>138.29</v>
      </c>
      <c r="D159" s="1">
        <f>IFERROR(__xludf.DUMMYFUNCTION("""COMPUTED_VALUE"""),136.42)</f>
        <v>136.42</v>
      </c>
      <c r="E159" s="1">
        <f>IFERROR(__xludf.DUMMYFUNCTION("""COMPUTED_VALUE"""),136.57)</f>
        <v>136.57</v>
      </c>
      <c r="F159" s="1">
        <f>IFERROR(__xludf.DUMMYFUNCTION("""COMPUTED_VALUE"""),746723.0)</f>
        <v>746723</v>
      </c>
    </row>
    <row r="160">
      <c r="A160" s="2">
        <f>IFERROR(__xludf.DUMMYFUNCTION("""COMPUTED_VALUE"""),44427.66666666667)</f>
        <v>44427.66667</v>
      </c>
      <c r="B160" s="1">
        <f>IFERROR(__xludf.DUMMYFUNCTION("""COMPUTED_VALUE"""),135.47)</f>
        <v>135.47</v>
      </c>
      <c r="C160" s="1">
        <f>IFERROR(__xludf.DUMMYFUNCTION("""COMPUTED_VALUE"""),137.45)</f>
        <v>137.45</v>
      </c>
      <c r="D160" s="1">
        <f>IFERROR(__xludf.DUMMYFUNCTION("""COMPUTED_VALUE"""),135.36)</f>
        <v>135.36</v>
      </c>
      <c r="E160" s="1">
        <f>IFERROR(__xludf.DUMMYFUNCTION("""COMPUTED_VALUE"""),136.91)</f>
        <v>136.91</v>
      </c>
      <c r="F160" s="1">
        <f>IFERROR(__xludf.DUMMYFUNCTION("""COMPUTED_VALUE"""),914796.0)</f>
        <v>914796</v>
      </c>
    </row>
    <row r="161">
      <c r="A161" s="2">
        <f>IFERROR(__xludf.DUMMYFUNCTION("""COMPUTED_VALUE"""),44428.66666666667)</f>
        <v>44428.66667</v>
      </c>
      <c r="B161" s="1">
        <f>IFERROR(__xludf.DUMMYFUNCTION("""COMPUTED_VALUE"""),137.08)</f>
        <v>137.08</v>
      </c>
      <c r="C161" s="1">
        <f>IFERROR(__xludf.DUMMYFUNCTION("""COMPUTED_VALUE"""),138.61)</f>
        <v>138.61</v>
      </c>
      <c r="D161" s="1">
        <f>IFERROR(__xludf.DUMMYFUNCTION("""COMPUTED_VALUE"""),136.47)</f>
        <v>136.47</v>
      </c>
      <c r="E161" s="1">
        <f>IFERROR(__xludf.DUMMYFUNCTION("""COMPUTED_VALUE"""),138.44)</f>
        <v>138.44</v>
      </c>
      <c r="F161" s="1">
        <f>IFERROR(__xludf.DUMMYFUNCTION("""COMPUTED_VALUE"""),778337.0)</f>
        <v>778337</v>
      </c>
    </row>
    <row r="162">
      <c r="A162" s="2">
        <f>IFERROR(__xludf.DUMMYFUNCTION("""COMPUTED_VALUE"""),44431.66666666667)</f>
        <v>44431.66667</v>
      </c>
      <c r="B162" s="1">
        <f>IFERROR(__xludf.DUMMYFUNCTION("""COMPUTED_VALUE"""),139.0)</f>
        <v>139</v>
      </c>
      <c r="C162" s="1">
        <f>IFERROR(__xludf.DUMMYFUNCTION("""COMPUTED_VALUE"""),142.18)</f>
        <v>142.18</v>
      </c>
      <c r="D162" s="1">
        <f>IFERROR(__xludf.DUMMYFUNCTION("""COMPUTED_VALUE"""),138.75)</f>
        <v>138.75</v>
      </c>
      <c r="E162" s="1">
        <f>IFERROR(__xludf.DUMMYFUNCTION("""COMPUTED_VALUE"""),141.1)</f>
        <v>141.1</v>
      </c>
      <c r="F162" s="1">
        <f>IFERROR(__xludf.DUMMYFUNCTION("""COMPUTED_VALUE"""),1054484.0)</f>
        <v>1054484</v>
      </c>
    </row>
    <row r="163">
      <c r="A163" s="2">
        <f>IFERROR(__xludf.DUMMYFUNCTION("""COMPUTED_VALUE"""),44432.66666666667)</f>
        <v>44432.66667</v>
      </c>
      <c r="B163" s="1">
        <f>IFERROR(__xludf.DUMMYFUNCTION("""COMPUTED_VALUE"""),141.54)</f>
        <v>141.54</v>
      </c>
      <c r="C163" s="1">
        <f>IFERROR(__xludf.DUMMYFUNCTION("""COMPUTED_VALUE"""),143.01)</f>
        <v>143.01</v>
      </c>
      <c r="D163" s="1">
        <f>IFERROR(__xludf.DUMMYFUNCTION("""COMPUTED_VALUE"""),141.35)</f>
        <v>141.35</v>
      </c>
      <c r="E163" s="1">
        <f>IFERROR(__xludf.DUMMYFUNCTION("""COMPUTED_VALUE"""),142.4)</f>
        <v>142.4</v>
      </c>
      <c r="F163" s="1">
        <f>IFERROR(__xludf.DUMMYFUNCTION("""COMPUTED_VALUE"""),756313.0)</f>
        <v>756313</v>
      </c>
    </row>
    <row r="164">
      <c r="A164" s="2">
        <f>IFERROR(__xludf.DUMMYFUNCTION("""COMPUTED_VALUE"""),44433.66666666667)</f>
        <v>44433.66667</v>
      </c>
      <c r="B164" s="1">
        <f>IFERROR(__xludf.DUMMYFUNCTION("""COMPUTED_VALUE"""),142.88)</f>
        <v>142.88</v>
      </c>
      <c r="C164" s="1">
        <f>IFERROR(__xludf.DUMMYFUNCTION("""COMPUTED_VALUE"""),143.31)</f>
        <v>143.31</v>
      </c>
      <c r="D164" s="1">
        <f>IFERROR(__xludf.DUMMYFUNCTION("""COMPUTED_VALUE"""),142.44)</f>
        <v>142.44</v>
      </c>
      <c r="E164" s="1">
        <f>IFERROR(__xludf.DUMMYFUNCTION("""COMPUTED_VALUE"""),142.95)</f>
        <v>142.95</v>
      </c>
      <c r="F164" s="1">
        <f>IFERROR(__xludf.DUMMYFUNCTION("""COMPUTED_VALUE"""),642153.0)</f>
        <v>642153</v>
      </c>
    </row>
    <row r="165">
      <c r="A165" s="2">
        <f>IFERROR(__xludf.DUMMYFUNCTION("""COMPUTED_VALUE"""),44434.66666666667)</f>
        <v>44434.66667</v>
      </c>
      <c r="B165" s="1">
        <f>IFERROR(__xludf.DUMMYFUNCTION("""COMPUTED_VALUE"""),142.62)</f>
        <v>142.62</v>
      </c>
      <c r="C165" s="1">
        <f>IFERROR(__xludf.DUMMYFUNCTION("""COMPUTED_VALUE"""),143.13)</f>
        <v>143.13</v>
      </c>
      <c r="D165" s="1">
        <f>IFERROR(__xludf.DUMMYFUNCTION("""COMPUTED_VALUE"""),142.09)</f>
        <v>142.09</v>
      </c>
      <c r="E165" s="1">
        <f>IFERROR(__xludf.DUMMYFUNCTION("""COMPUTED_VALUE"""),142.12)</f>
        <v>142.12</v>
      </c>
      <c r="F165" s="1">
        <f>IFERROR(__xludf.DUMMYFUNCTION("""COMPUTED_VALUE"""),746100.0)</f>
        <v>746100</v>
      </c>
    </row>
    <row r="166">
      <c r="A166" s="2">
        <f>IFERROR(__xludf.DUMMYFUNCTION("""COMPUTED_VALUE"""),44435.66666666667)</f>
        <v>44435.66667</v>
      </c>
      <c r="B166" s="1">
        <f>IFERROR(__xludf.DUMMYFUNCTION("""COMPUTED_VALUE"""),142.11)</f>
        <v>142.11</v>
      </c>
      <c r="C166" s="1">
        <f>IFERROR(__xludf.DUMMYFUNCTION("""COMPUTED_VALUE"""),145.01)</f>
        <v>145.01</v>
      </c>
      <c r="D166" s="1">
        <f>IFERROR(__xludf.DUMMYFUNCTION("""COMPUTED_VALUE"""),142.02)</f>
        <v>142.02</v>
      </c>
      <c r="E166" s="1">
        <f>IFERROR(__xludf.DUMMYFUNCTION("""COMPUTED_VALUE"""),144.55)</f>
        <v>144.55</v>
      </c>
      <c r="F166" s="1">
        <f>IFERROR(__xludf.DUMMYFUNCTION("""COMPUTED_VALUE"""),1228412.0)</f>
        <v>1228412</v>
      </c>
    </row>
    <row r="167">
      <c r="A167" s="2">
        <f>IFERROR(__xludf.DUMMYFUNCTION("""COMPUTED_VALUE"""),44438.66666666667)</f>
        <v>44438.66667</v>
      </c>
      <c r="B167" s="1">
        <f>IFERROR(__xludf.DUMMYFUNCTION("""COMPUTED_VALUE"""),144.7)</f>
        <v>144.7</v>
      </c>
      <c r="C167" s="1">
        <f>IFERROR(__xludf.DUMMYFUNCTION("""COMPUTED_VALUE"""),146.49)</f>
        <v>146.49</v>
      </c>
      <c r="D167" s="1">
        <f>IFERROR(__xludf.DUMMYFUNCTION("""COMPUTED_VALUE"""),144.6)</f>
        <v>144.6</v>
      </c>
      <c r="E167" s="1">
        <f>IFERROR(__xludf.DUMMYFUNCTION("""COMPUTED_VALUE"""),145.47)</f>
        <v>145.47</v>
      </c>
      <c r="F167" s="1">
        <f>IFERROR(__xludf.DUMMYFUNCTION("""COMPUTED_VALUE"""),845795.0)</f>
        <v>845795</v>
      </c>
    </row>
    <row r="168">
      <c r="A168" s="2">
        <f>IFERROR(__xludf.DUMMYFUNCTION("""COMPUTED_VALUE"""),44439.66666666667)</f>
        <v>44439.66667</v>
      </c>
      <c r="B168" s="1">
        <f>IFERROR(__xludf.DUMMYFUNCTION("""COMPUTED_VALUE"""),145.88)</f>
        <v>145.88</v>
      </c>
      <c r="C168" s="1">
        <f>IFERROR(__xludf.DUMMYFUNCTION("""COMPUTED_VALUE"""),146.11)</f>
        <v>146.11</v>
      </c>
      <c r="D168" s="1">
        <f>IFERROR(__xludf.DUMMYFUNCTION("""COMPUTED_VALUE"""),145.0)</f>
        <v>145</v>
      </c>
      <c r="E168" s="1">
        <f>IFERROR(__xludf.DUMMYFUNCTION("""COMPUTED_VALUE"""),145.46)</f>
        <v>145.46</v>
      </c>
      <c r="F168" s="1">
        <f>IFERROR(__xludf.DUMMYFUNCTION("""COMPUTED_VALUE"""),1337821.0)</f>
        <v>1337821</v>
      </c>
    </row>
    <row r="169">
      <c r="A169" s="2">
        <f>IFERROR(__xludf.DUMMYFUNCTION("""COMPUTED_VALUE"""),44440.66666666667)</f>
        <v>44440.66667</v>
      </c>
      <c r="B169" s="1">
        <f>IFERROR(__xludf.DUMMYFUNCTION("""COMPUTED_VALUE"""),145.65)</f>
        <v>145.65</v>
      </c>
      <c r="C169" s="1">
        <f>IFERROR(__xludf.DUMMYFUNCTION("""COMPUTED_VALUE"""),146.82)</f>
        <v>146.82</v>
      </c>
      <c r="D169" s="1">
        <f>IFERROR(__xludf.DUMMYFUNCTION("""COMPUTED_VALUE"""),145.61)</f>
        <v>145.61</v>
      </c>
      <c r="E169" s="1">
        <f>IFERROR(__xludf.DUMMYFUNCTION("""COMPUTED_VALUE"""),145.84)</f>
        <v>145.84</v>
      </c>
      <c r="F169" s="1">
        <f>IFERROR(__xludf.DUMMYFUNCTION("""COMPUTED_VALUE"""),791234.0)</f>
        <v>791234</v>
      </c>
    </row>
    <row r="170">
      <c r="A170" s="2">
        <f>IFERROR(__xludf.DUMMYFUNCTION("""COMPUTED_VALUE"""),44441.66666666667)</f>
        <v>44441.66667</v>
      </c>
      <c r="B170" s="1">
        <f>IFERROR(__xludf.DUMMYFUNCTION("""COMPUTED_VALUE"""),145.95)</f>
        <v>145.95</v>
      </c>
      <c r="C170" s="1">
        <f>IFERROR(__xludf.DUMMYFUNCTION("""COMPUTED_VALUE"""),146.32)</f>
        <v>146.32</v>
      </c>
      <c r="D170" s="1">
        <f>IFERROR(__xludf.DUMMYFUNCTION("""COMPUTED_VALUE"""),144.11)</f>
        <v>144.11</v>
      </c>
      <c r="E170" s="1">
        <f>IFERROR(__xludf.DUMMYFUNCTION("""COMPUTED_VALUE"""),144.22)</f>
        <v>144.22</v>
      </c>
      <c r="F170" s="1">
        <f>IFERROR(__xludf.DUMMYFUNCTION("""COMPUTED_VALUE"""),1092790.0)</f>
        <v>1092790</v>
      </c>
    </row>
    <row r="171">
      <c r="A171" s="2">
        <f>IFERROR(__xludf.DUMMYFUNCTION("""COMPUTED_VALUE"""),44442.66666666667)</f>
        <v>44442.66667</v>
      </c>
      <c r="B171" s="1">
        <f>IFERROR(__xludf.DUMMYFUNCTION("""COMPUTED_VALUE"""),144.15)</f>
        <v>144.15</v>
      </c>
      <c r="C171" s="1">
        <f>IFERROR(__xludf.DUMMYFUNCTION("""COMPUTED_VALUE"""),145.38)</f>
        <v>145.38</v>
      </c>
      <c r="D171" s="1">
        <f>IFERROR(__xludf.DUMMYFUNCTION("""COMPUTED_VALUE"""),143.51)</f>
        <v>143.51</v>
      </c>
      <c r="E171" s="1">
        <f>IFERROR(__xludf.DUMMYFUNCTION("""COMPUTED_VALUE"""),144.78)</f>
        <v>144.78</v>
      </c>
      <c r="F171" s="1">
        <f>IFERROR(__xludf.DUMMYFUNCTION("""COMPUTED_VALUE"""),955524.0)</f>
        <v>955524</v>
      </c>
    </row>
    <row r="172">
      <c r="A172" s="2">
        <f>IFERROR(__xludf.DUMMYFUNCTION("""COMPUTED_VALUE"""),44446.66666666667)</f>
        <v>44446.66667</v>
      </c>
      <c r="B172" s="1">
        <f>IFERROR(__xludf.DUMMYFUNCTION("""COMPUTED_VALUE"""),144.75)</f>
        <v>144.75</v>
      </c>
      <c r="C172" s="1">
        <f>IFERROR(__xludf.DUMMYFUNCTION("""COMPUTED_VALUE"""),145.82)</f>
        <v>145.82</v>
      </c>
      <c r="D172" s="1">
        <f>IFERROR(__xludf.DUMMYFUNCTION("""COMPUTED_VALUE"""),144.54)</f>
        <v>144.54</v>
      </c>
      <c r="E172" s="1">
        <f>IFERROR(__xludf.DUMMYFUNCTION("""COMPUTED_VALUE"""),145.52)</f>
        <v>145.52</v>
      </c>
      <c r="F172" s="1">
        <f>IFERROR(__xludf.DUMMYFUNCTION("""COMPUTED_VALUE"""),758630.0)</f>
        <v>758630</v>
      </c>
    </row>
    <row r="173">
      <c r="A173" s="2">
        <f>IFERROR(__xludf.DUMMYFUNCTION("""COMPUTED_VALUE"""),44447.66666666667)</f>
        <v>44447.66667</v>
      </c>
      <c r="B173" s="1">
        <f>IFERROR(__xludf.DUMMYFUNCTION("""COMPUTED_VALUE"""),145.39)</f>
        <v>145.39</v>
      </c>
      <c r="C173" s="1">
        <f>IFERROR(__xludf.DUMMYFUNCTION("""COMPUTED_VALUE"""),145.55)</f>
        <v>145.55</v>
      </c>
      <c r="D173" s="1">
        <f>IFERROR(__xludf.DUMMYFUNCTION("""COMPUTED_VALUE"""),144.2)</f>
        <v>144.2</v>
      </c>
      <c r="E173" s="1">
        <f>IFERROR(__xludf.DUMMYFUNCTION("""COMPUTED_VALUE"""),144.88)</f>
        <v>144.88</v>
      </c>
      <c r="F173" s="1">
        <f>IFERROR(__xludf.DUMMYFUNCTION("""COMPUTED_VALUE"""),774583.0)</f>
        <v>774583</v>
      </c>
    </row>
    <row r="174">
      <c r="A174" s="2">
        <f>IFERROR(__xludf.DUMMYFUNCTION("""COMPUTED_VALUE"""),44448.66666666667)</f>
        <v>44448.66667</v>
      </c>
      <c r="B174" s="1">
        <f>IFERROR(__xludf.DUMMYFUNCTION("""COMPUTED_VALUE"""),144.88)</f>
        <v>144.88</v>
      </c>
      <c r="C174" s="1">
        <f>IFERROR(__xludf.DUMMYFUNCTION("""COMPUTED_VALUE"""),145.67)</f>
        <v>145.67</v>
      </c>
      <c r="D174" s="1">
        <f>IFERROR(__xludf.DUMMYFUNCTION("""COMPUTED_VALUE"""),144.43)</f>
        <v>144.43</v>
      </c>
      <c r="E174" s="1">
        <f>IFERROR(__xludf.DUMMYFUNCTION("""COMPUTED_VALUE"""),144.91)</f>
        <v>144.91</v>
      </c>
      <c r="F174" s="1">
        <f>IFERROR(__xludf.DUMMYFUNCTION("""COMPUTED_VALUE"""),739928.0)</f>
        <v>739928</v>
      </c>
    </row>
    <row r="175">
      <c r="A175" s="2">
        <f>IFERROR(__xludf.DUMMYFUNCTION("""COMPUTED_VALUE"""),44449.66666666667)</f>
        <v>44449.66667</v>
      </c>
      <c r="B175" s="1">
        <f>IFERROR(__xludf.DUMMYFUNCTION("""COMPUTED_VALUE"""),145.44)</f>
        <v>145.44</v>
      </c>
      <c r="C175" s="1">
        <f>IFERROR(__xludf.DUMMYFUNCTION("""COMPUTED_VALUE"""),146.02)</f>
        <v>146.02</v>
      </c>
      <c r="D175" s="1">
        <f>IFERROR(__xludf.DUMMYFUNCTION("""COMPUTED_VALUE"""),141.74)</f>
        <v>141.74</v>
      </c>
      <c r="E175" s="1">
        <f>IFERROR(__xludf.DUMMYFUNCTION("""COMPUTED_VALUE"""),141.92)</f>
        <v>141.92</v>
      </c>
      <c r="F175" s="1">
        <f>IFERROR(__xludf.DUMMYFUNCTION("""COMPUTED_VALUE"""),1644831.0)</f>
        <v>1644831</v>
      </c>
    </row>
    <row r="176">
      <c r="A176" s="2">
        <f>IFERROR(__xludf.DUMMYFUNCTION("""COMPUTED_VALUE"""),44452.66666666667)</f>
        <v>44452.66667</v>
      </c>
      <c r="B176" s="1">
        <f>IFERROR(__xludf.DUMMYFUNCTION("""COMPUTED_VALUE"""),143.2)</f>
        <v>143.2</v>
      </c>
      <c r="C176" s="1">
        <f>IFERROR(__xludf.DUMMYFUNCTION("""COMPUTED_VALUE"""),144.19)</f>
        <v>144.19</v>
      </c>
      <c r="D176" s="1">
        <f>IFERROR(__xludf.DUMMYFUNCTION("""COMPUTED_VALUE"""),142.28)</f>
        <v>142.28</v>
      </c>
      <c r="E176" s="1">
        <f>IFERROR(__xludf.DUMMYFUNCTION("""COMPUTED_VALUE"""),143.47)</f>
        <v>143.47</v>
      </c>
      <c r="F176" s="1">
        <f>IFERROR(__xludf.DUMMYFUNCTION("""COMPUTED_VALUE"""),1008781.0)</f>
        <v>1008781</v>
      </c>
    </row>
    <row r="177">
      <c r="A177" s="2">
        <f>IFERROR(__xludf.DUMMYFUNCTION("""COMPUTED_VALUE"""),44453.66666666667)</f>
        <v>44453.66667</v>
      </c>
      <c r="B177" s="1">
        <f>IFERROR(__xludf.DUMMYFUNCTION("""COMPUTED_VALUE"""),144.16)</f>
        <v>144.16</v>
      </c>
      <c r="C177" s="1">
        <f>IFERROR(__xludf.DUMMYFUNCTION("""COMPUTED_VALUE"""),144.73)</f>
        <v>144.73</v>
      </c>
      <c r="D177" s="1">
        <f>IFERROR(__xludf.DUMMYFUNCTION("""COMPUTED_VALUE"""),142.91)</f>
        <v>142.91</v>
      </c>
      <c r="E177" s="1">
        <f>IFERROR(__xludf.DUMMYFUNCTION("""COMPUTED_VALUE"""),143.41)</f>
        <v>143.41</v>
      </c>
      <c r="F177" s="1">
        <f>IFERROR(__xludf.DUMMYFUNCTION("""COMPUTED_VALUE"""),945957.0)</f>
        <v>945957</v>
      </c>
    </row>
    <row r="178">
      <c r="A178" s="2">
        <f>IFERROR(__xludf.DUMMYFUNCTION("""COMPUTED_VALUE"""),44454.66666666667)</f>
        <v>44454.66667</v>
      </c>
      <c r="B178" s="1">
        <f>IFERROR(__xludf.DUMMYFUNCTION("""COMPUTED_VALUE"""),143.76)</f>
        <v>143.76</v>
      </c>
      <c r="C178" s="1">
        <f>IFERROR(__xludf.DUMMYFUNCTION("""COMPUTED_VALUE"""),145.58)</f>
        <v>145.58</v>
      </c>
      <c r="D178" s="1">
        <f>IFERROR(__xludf.DUMMYFUNCTION("""COMPUTED_VALUE"""),142.26)</f>
        <v>142.26</v>
      </c>
      <c r="E178" s="1">
        <f>IFERROR(__xludf.DUMMYFUNCTION("""COMPUTED_VALUE"""),145.21)</f>
        <v>145.21</v>
      </c>
      <c r="F178" s="1">
        <f>IFERROR(__xludf.DUMMYFUNCTION("""COMPUTED_VALUE"""),1032671.0)</f>
        <v>1032671</v>
      </c>
    </row>
    <row r="179">
      <c r="A179" s="2">
        <f>IFERROR(__xludf.DUMMYFUNCTION("""COMPUTED_VALUE"""),44455.66666666667)</f>
        <v>44455.66667</v>
      </c>
      <c r="B179" s="1">
        <f>IFERROR(__xludf.DUMMYFUNCTION("""COMPUTED_VALUE"""),145.12)</f>
        <v>145.12</v>
      </c>
      <c r="C179" s="1">
        <f>IFERROR(__xludf.DUMMYFUNCTION("""COMPUTED_VALUE"""),145.2)</f>
        <v>145.2</v>
      </c>
      <c r="D179" s="1">
        <f>IFERROR(__xludf.DUMMYFUNCTION("""COMPUTED_VALUE"""),143.42)</f>
        <v>143.42</v>
      </c>
      <c r="E179" s="1">
        <f>IFERROR(__xludf.DUMMYFUNCTION("""COMPUTED_VALUE"""),144.37)</f>
        <v>144.37</v>
      </c>
      <c r="F179" s="1">
        <f>IFERROR(__xludf.DUMMYFUNCTION("""COMPUTED_VALUE"""),1014942.0)</f>
        <v>1014942</v>
      </c>
    </row>
    <row r="180">
      <c r="A180" s="2">
        <f>IFERROR(__xludf.DUMMYFUNCTION("""COMPUTED_VALUE"""),44456.66666666667)</f>
        <v>44456.66667</v>
      </c>
      <c r="B180" s="1">
        <f>IFERROR(__xludf.DUMMYFUNCTION("""COMPUTED_VALUE"""),143.8)</f>
        <v>143.8</v>
      </c>
      <c r="C180" s="1">
        <f>IFERROR(__xludf.DUMMYFUNCTION("""COMPUTED_VALUE"""),144.25)</f>
        <v>144.25</v>
      </c>
      <c r="D180" s="1">
        <f>IFERROR(__xludf.DUMMYFUNCTION("""COMPUTED_VALUE"""),141.06)</f>
        <v>141.06</v>
      </c>
      <c r="E180" s="1">
        <f>IFERROR(__xludf.DUMMYFUNCTION("""COMPUTED_VALUE"""),141.46)</f>
        <v>141.46</v>
      </c>
      <c r="F180" s="1">
        <f>IFERROR(__xludf.DUMMYFUNCTION("""COMPUTED_VALUE"""),3001991.0)</f>
        <v>3001991</v>
      </c>
    </row>
    <row r="181">
      <c r="A181" s="2">
        <f>IFERROR(__xludf.DUMMYFUNCTION("""COMPUTED_VALUE"""),44459.66666666667)</f>
        <v>44459.66667</v>
      </c>
      <c r="B181" s="1">
        <f>IFERROR(__xludf.DUMMYFUNCTION("""COMPUTED_VALUE"""),139.0)</f>
        <v>139</v>
      </c>
      <c r="C181" s="1">
        <f>IFERROR(__xludf.DUMMYFUNCTION("""COMPUTED_VALUE"""),139.36)</f>
        <v>139.36</v>
      </c>
      <c r="D181" s="1">
        <f>IFERROR(__xludf.DUMMYFUNCTION("""COMPUTED_VALUE"""),137.05)</f>
        <v>137.05</v>
      </c>
      <c r="E181" s="1">
        <f>IFERROR(__xludf.DUMMYFUNCTION("""COMPUTED_VALUE"""),139.02)</f>
        <v>139.02</v>
      </c>
      <c r="F181" s="1">
        <f>IFERROR(__xludf.DUMMYFUNCTION("""COMPUTED_VALUE"""),1745886.0)</f>
        <v>1745886</v>
      </c>
    </row>
    <row r="182">
      <c r="A182" s="2">
        <f>IFERROR(__xludf.DUMMYFUNCTION("""COMPUTED_VALUE"""),44460.66666666667)</f>
        <v>44460.66667</v>
      </c>
      <c r="B182" s="1">
        <f>IFERROR(__xludf.DUMMYFUNCTION("""COMPUTED_VALUE"""),140.12)</f>
        <v>140.12</v>
      </c>
      <c r="C182" s="1">
        <f>IFERROR(__xludf.DUMMYFUNCTION("""COMPUTED_VALUE"""),140.81)</f>
        <v>140.81</v>
      </c>
      <c r="D182" s="1">
        <f>IFERROR(__xludf.DUMMYFUNCTION("""COMPUTED_VALUE"""),138.91)</f>
        <v>138.91</v>
      </c>
      <c r="E182" s="1">
        <f>IFERROR(__xludf.DUMMYFUNCTION("""COMPUTED_VALUE"""),139.65)</f>
        <v>139.65</v>
      </c>
      <c r="F182" s="1">
        <f>IFERROR(__xludf.DUMMYFUNCTION("""COMPUTED_VALUE"""),906469.0)</f>
        <v>906469</v>
      </c>
    </row>
    <row r="183">
      <c r="A183" s="2">
        <f>IFERROR(__xludf.DUMMYFUNCTION("""COMPUTED_VALUE"""),44461.66666666667)</f>
        <v>44461.66667</v>
      </c>
      <c r="B183" s="1">
        <f>IFERROR(__xludf.DUMMYFUNCTION("""COMPUTED_VALUE"""),140.05)</f>
        <v>140.05</v>
      </c>
      <c r="C183" s="1">
        <f>IFERROR(__xludf.DUMMYFUNCTION("""COMPUTED_VALUE"""),141.58)</f>
        <v>141.58</v>
      </c>
      <c r="D183" s="1">
        <f>IFERROR(__xludf.DUMMYFUNCTION("""COMPUTED_VALUE"""),139.47)</f>
        <v>139.47</v>
      </c>
      <c r="E183" s="1">
        <f>IFERROR(__xludf.DUMMYFUNCTION("""COMPUTED_VALUE"""),140.94)</f>
        <v>140.94</v>
      </c>
      <c r="F183" s="1">
        <f>IFERROR(__xludf.DUMMYFUNCTION("""COMPUTED_VALUE"""),1103390.0)</f>
        <v>1103390</v>
      </c>
    </row>
    <row r="184">
      <c r="A184" s="2">
        <f>IFERROR(__xludf.DUMMYFUNCTION("""COMPUTED_VALUE"""),44462.66666666667)</f>
        <v>44462.66667</v>
      </c>
      <c r="B184" s="1">
        <f>IFERROR(__xludf.DUMMYFUNCTION("""COMPUTED_VALUE"""),141.61)</f>
        <v>141.61</v>
      </c>
      <c r="C184" s="1">
        <f>IFERROR(__xludf.DUMMYFUNCTION("""COMPUTED_VALUE"""),142.25)</f>
        <v>142.25</v>
      </c>
      <c r="D184" s="1">
        <f>IFERROR(__xludf.DUMMYFUNCTION("""COMPUTED_VALUE"""),141.1)</f>
        <v>141.1</v>
      </c>
      <c r="E184" s="1">
        <f>IFERROR(__xludf.DUMMYFUNCTION("""COMPUTED_VALUE"""),141.83)</f>
        <v>141.83</v>
      </c>
      <c r="F184" s="1">
        <f>IFERROR(__xludf.DUMMYFUNCTION("""COMPUTED_VALUE"""),863805.0)</f>
        <v>863805</v>
      </c>
    </row>
    <row r="185">
      <c r="A185" s="2">
        <f>IFERROR(__xludf.DUMMYFUNCTION("""COMPUTED_VALUE"""),44463.66666666667)</f>
        <v>44463.66667</v>
      </c>
      <c r="B185" s="1">
        <f>IFERROR(__xludf.DUMMYFUNCTION("""COMPUTED_VALUE"""),140.95)</f>
        <v>140.95</v>
      </c>
      <c r="C185" s="1">
        <f>IFERROR(__xludf.DUMMYFUNCTION("""COMPUTED_VALUE"""),142.9)</f>
        <v>142.9</v>
      </c>
      <c r="D185" s="1">
        <f>IFERROR(__xludf.DUMMYFUNCTION("""COMPUTED_VALUE"""),140.85)</f>
        <v>140.85</v>
      </c>
      <c r="E185" s="1">
        <f>IFERROR(__xludf.DUMMYFUNCTION("""COMPUTED_VALUE"""),142.63)</f>
        <v>142.63</v>
      </c>
      <c r="F185" s="1">
        <f>IFERROR(__xludf.DUMMYFUNCTION("""COMPUTED_VALUE"""),747467.0)</f>
        <v>747467</v>
      </c>
    </row>
    <row r="186">
      <c r="A186" s="2">
        <f>IFERROR(__xludf.DUMMYFUNCTION("""COMPUTED_VALUE"""),44466.66666666667)</f>
        <v>44466.66667</v>
      </c>
      <c r="B186" s="1">
        <f>IFERROR(__xludf.DUMMYFUNCTION("""COMPUTED_VALUE"""),141.59)</f>
        <v>141.59</v>
      </c>
      <c r="C186" s="1">
        <f>IFERROR(__xludf.DUMMYFUNCTION("""COMPUTED_VALUE"""),142.5)</f>
        <v>142.5</v>
      </c>
      <c r="D186" s="1">
        <f>IFERROR(__xludf.DUMMYFUNCTION("""COMPUTED_VALUE"""),140.5)</f>
        <v>140.5</v>
      </c>
      <c r="E186" s="1">
        <f>IFERROR(__xludf.DUMMYFUNCTION("""COMPUTED_VALUE"""),141.5)</f>
        <v>141.5</v>
      </c>
      <c r="F186" s="1">
        <f>IFERROR(__xludf.DUMMYFUNCTION("""COMPUTED_VALUE"""),942204.0)</f>
        <v>942204</v>
      </c>
    </row>
    <row r="187">
      <c r="A187" s="2">
        <f>IFERROR(__xludf.DUMMYFUNCTION("""COMPUTED_VALUE"""),44467.66666666667)</f>
        <v>44467.66667</v>
      </c>
      <c r="B187" s="1">
        <f>IFERROR(__xludf.DUMMYFUNCTION("""COMPUTED_VALUE"""),139.09)</f>
        <v>139.09</v>
      </c>
      <c r="C187" s="1">
        <f>IFERROR(__xludf.DUMMYFUNCTION("""COMPUTED_VALUE"""),139.61)</f>
        <v>139.61</v>
      </c>
      <c r="D187" s="1">
        <f>IFERROR(__xludf.DUMMYFUNCTION("""COMPUTED_VALUE"""),135.7)</f>
        <v>135.7</v>
      </c>
      <c r="E187" s="1">
        <f>IFERROR(__xludf.DUMMYFUNCTION("""COMPUTED_VALUE"""),136.18)</f>
        <v>136.18</v>
      </c>
      <c r="F187" s="1">
        <f>IFERROR(__xludf.DUMMYFUNCTION("""COMPUTED_VALUE"""),2109483.0)</f>
        <v>2109483</v>
      </c>
    </row>
    <row r="188">
      <c r="A188" s="2">
        <f>IFERROR(__xludf.DUMMYFUNCTION("""COMPUTED_VALUE"""),44468.66666666667)</f>
        <v>44468.66667</v>
      </c>
      <c r="B188" s="1">
        <f>IFERROR(__xludf.DUMMYFUNCTION("""COMPUTED_VALUE"""),137.11)</f>
        <v>137.11</v>
      </c>
      <c r="C188" s="1">
        <f>IFERROR(__xludf.DUMMYFUNCTION("""COMPUTED_VALUE"""),137.4)</f>
        <v>137.4</v>
      </c>
      <c r="D188" s="1">
        <f>IFERROR(__xludf.DUMMYFUNCTION("""COMPUTED_VALUE"""),134.25)</f>
        <v>134.25</v>
      </c>
      <c r="E188" s="1">
        <f>IFERROR(__xludf.DUMMYFUNCTION("""COMPUTED_VALUE"""),134.52)</f>
        <v>134.52</v>
      </c>
      <c r="F188" s="1">
        <f>IFERROR(__xludf.DUMMYFUNCTION("""COMPUTED_VALUE"""),1316861.0)</f>
        <v>1316861</v>
      </c>
    </row>
    <row r="189">
      <c r="A189" s="2">
        <f>IFERROR(__xludf.DUMMYFUNCTION("""COMPUTED_VALUE"""),44469.66666666667)</f>
        <v>44469.66667</v>
      </c>
      <c r="B189" s="1">
        <f>IFERROR(__xludf.DUMMYFUNCTION("""COMPUTED_VALUE"""),134.32)</f>
        <v>134.32</v>
      </c>
      <c r="C189" s="1">
        <f>IFERROR(__xludf.DUMMYFUNCTION("""COMPUTED_VALUE"""),135.59)</f>
        <v>135.59</v>
      </c>
      <c r="D189" s="1">
        <f>IFERROR(__xludf.DUMMYFUNCTION("""COMPUTED_VALUE"""),133.0)</f>
        <v>133</v>
      </c>
      <c r="E189" s="1">
        <f>IFERROR(__xludf.DUMMYFUNCTION("""COMPUTED_VALUE"""),133.27)</f>
        <v>133.27</v>
      </c>
      <c r="F189" s="1">
        <f>IFERROR(__xludf.DUMMYFUNCTION("""COMPUTED_VALUE"""),1768199.0)</f>
        <v>1768199</v>
      </c>
    </row>
    <row r="190">
      <c r="A190" s="2">
        <f>IFERROR(__xludf.DUMMYFUNCTION("""COMPUTED_VALUE"""),44470.66666666667)</f>
        <v>44470.66667</v>
      </c>
      <c r="B190" s="1">
        <f>IFERROR(__xludf.DUMMYFUNCTION("""COMPUTED_VALUE"""),133.55)</f>
        <v>133.55</v>
      </c>
      <c r="C190" s="1">
        <f>IFERROR(__xludf.DUMMYFUNCTION("""COMPUTED_VALUE"""),137.07)</f>
        <v>137.07</v>
      </c>
      <c r="D190" s="1">
        <f>IFERROR(__xludf.DUMMYFUNCTION("""COMPUTED_VALUE"""),133.38)</f>
        <v>133.38</v>
      </c>
      <c r="E190" s="1">
        <f>IFERROR(__xludf.DUMMYFUNCTION("""COMPUTED_VALUE"""),136.46)</f>
        <v>136.46</v>
      </c>
      <c r="F190" s="1">
        <f>IFERROR(__xludf.DUMMYFUNCTION("""COMPUTED_VALUE"""),1419365.0)</f>
        <v>1419365</v>
      </c>
    </row>
    <row r="191">
      <c r="A191" s="2">
        <f>IFERROR(__xludf.DUMMYFUNCTION("""COMPUTED_VALUE"""),44473.66666666667)</f>
        <v>44473.66667</v>
      </c>
      <c r="B191" s="1">
        <f>IFERROR(__xludf.DUMMYFUNCTION("""COMPUTED_VALUE"""),135.7)</f>
        <v>135.7</v>
      </c>
      <c r="C191" s="1">
        <f>IFERROR(__xludf.DUMMYFUNCTION("""COMPUTED_VALUE"""),135.7)</f>
        <v>135.7</v>
      </c>
      <c r="D191" s="1">
        <f>IFERROR(__xludf.DUMMYFUNCTION("""COMPUTED_VALUE"""),131.17)</f>
        <v>131.17</v>
      </c>
      <c r="E191" s="1">
        <f>IFERROR(__xludf.DUMMYFUNCTION("""COMPUTED_VALUE"""),133.76)</f>
        <v>133.76</v>
      </c>
      <c r="F191" s="1">
        <f>IFERROR(__xludf.DUMMYFUNCTION("""COMPUTED_VALUE"""),1576495.0)</f>
        <v>1576495</v>
      </c>
    </row>
    <row r="192">
      <c r="A192" s="2">
        <f>IFERROR(__xludf.DUMMYFUNCTION("""COMPUTED_VALUE"""),44474.66666666667)</f>
        <v>44474.66667</v>
      </c>
      <c r="B192" s="1">
        <f>IFERROR(__xludf.DUMMYFUNCTION("""COMPUTED_VALUE"""),134.0)</f>
        <v>134</v>
      </c>
      <c r="C192" s="1">
        <f>IFERROR(__xludf.DUMMYFUNCTION("""COMPUTED_VALUE"""),137.36)</f>
        <v>137.36</v>
      </c>
      <c r="D192" s="1">
        <f>IFERROR(__xludf.DUMMYFUNCTION("""COMPUTED_VALUE"""),134.0)</f>
        <v>134</v>
      </c>
      <c r="E192" s="1">
        <f>IFERROR(__xludf.DUMMYFUNCTION("""COMPUTED_VALUE"""),136.18)</f>
        <v>136.18</v>
      </c>
      <c r="F192" s="1">
        <f>IFERROR(__xludf.DUMMYFUNCTION("""COMPUTED_VALUE"""),1206337.0)</f>
        <v>1206337</v>
      </c>
    </row>
    <row r="193">
      <c r="A193" s="2">
        <f>IFERROR(__xludf.DUMMYFUNCTION("""COMPUTED_VALUE"""),44475.66666666667)</f>
        <v>44475.66667</v>
      </c>
      <c r="B193" s="1">
        <f>IFERROR(__xludf.DUMMYFUNCTION("""COMPUTED_VALUE"""),134.63)</f>
        <v>134.63</v>
      </c>
      <c r="C193" s="1">
        <f>IFERROR(__xludf.DUMMYFUNCTION("""COMPUTED_VALUE"""),137.85)</f>
        <v>137.85</v>
      </c>
      <c r="D193" s="1">
        <f>IFERROR(__xludf.DUMMYFUNCTION("""COMPUTED_VALUE"""),134.49)</f>
        <v>134.49</v>
      </c>
      <c r="E193" s="1">
        <f>IFERROR(__xludf.DUMMYFUNCTION("""COMPUTED_VALUE"""),137.35)</f>
        <v>137.35</v>
      </c>
      <c r="F193" s="1">
        <f>IFERROR(__xludf.DUMMYFUNCTION("""COMPUTED_VALUE"""),988216.0)</f>
        <v>988216</v>
      </c>
    </row>
    <row r="194">
      <c r="A194" s="2">
        <f>IFERROR(__xludf.DUMMYFUNCTION("""COMPUTED_VALUE"""),44476.66666666667)</f>
        <v>44476.66667</v>
      </c>
      <c r="B194" s="1">
        <f>IFERROR(__xludf.DUMMYFUNCTION("""COMPUTED_VALUE"""),138.86)</f>
        <v>138.86</v>
      </c>
      <c r="C194" s="1">
        <f>IFERROR(__xludf.DUMMYFUNCTION("""COMPUTED_VALUE"""),140.15)</f>
        <v>140.15</v>
      </c>
      <c r="D194" s="1">
        <f>IFERROR(__xludf.DUMMYFUNCTION("""COMPUTED_VALUE"""),138.56)</f>
        <v>138.56</v>
      </c>
      <c r="E194" s="1">
        <f>IFERROR(__xludf.DUMMYFUNCTION("""COMPUTED_VALUE"""),139.19)</f>
        <v>139.19</v>
      </c>
      <c r="F194" s="1">
        <f>IFERROR(__xludf.DUMMYFUNCTION("""COMPUTED_VALUE"""),912523.0)</f>
        <v>912523</v>
      </c>
    </row>
    <row r="195">
      <c r="A195" s="2">
        <f>IFERROR(__xludf.DUMMYFUNCTION("""COMPUTED_VALUE"""),44477.66666666667)</f>
        <v>44477.66667</v>
      </c>
      <c r="B195" s="1">
        <f>IFERROR(__xludf.DUMMYFUNCTION("""COMPUTED_VALUE"""),139.91)</f>
        <v>139.91</v>
      </c>
      <c r="C195" s="1">
        <f>IFERROR(__xludf.DUMMYFUNCTION("""COMPUTED_VALUE"""),140.32)</f>
        <v>140.32</v>
      </c>
      <c r="D195" s="1">
        <f>IFERROR(__xludf.DUMMYFUNCTION("""COMPUTED_VALUE"""),139.43)</f>
        <v>139.43</v>
      </c>
      <c r="E195" s="1">
        <f>IFERROR(__xludf.DUMMYFUNCTION("""COMPUTED_VALUE"""),140.06)</f>
        <v>140.06</v>
      </c>
      <c r="F195" s="1">
        <f>IFERROR(__xludf.DUMMYFUNCTION("""COMPUTED_VALUE"""),946421.0)</f>
        <v>946421</v>
      </c>
    </row>
    <row r="196">
      <c r="A196" s="2">
        <f>IFERROR(__xludf.DUMMYFUNCTION("""COMPUTED_VALUE"""),44480.66666666667)</f>
        <v>44480.66667</v>
      </c>
      <c r="B196" s="1">
        <f>IFERROR(__xludf.DUMMYFUNCTION("""COMPUTED_VALUE"""),139.8)</f>
        <v>139.8</v>
      </c>
      <c r="C196" s="1">
        <f>IFERROR(__xludf.DUMMYFUNCTION("""COMPUTED_VALUE"""),140.76)</f>
        <v>140.76</v>
      </c>
      <c r="D196" s="1">
        <f>IFERROR(__xludf.DUMMYFUNCTION("""COMPUTED_VALUE"""),138.81)</f>
        <v>138.81</v>
      </c>
      <c r="E196" s="1">
        <f>IFERROR(__xludf.DUMMYFUNCTION("""COMPUTED_VALUE"""),138.85)</f>
        <v>138.85</v>
      </c>
      <c r="F196" s="1">
        <f>IFERROR(__xludf.DUMMYFUNCTION("""COMPUTED_VALUE"""),829238.0)</f>
        <v>829238</v>
      </c>
    </row>
    <row r="197">
      <c r="A197" s="2">
        <f>IFERROR(__xludf.DUMMYFUNCTION("""COMPUTED_VALUE"""),44481.66666666667)</f>
        <v>44481.66667</v>
      </c>
      <c r="B197" s="1">
        <f>IFERROR(__xludf.DUMMYFUNCTION("""COMPUTED_VALUE"""),139.64)</f>
        <v>139.64</v>
      </c>
      <c r="C197" s="1">
        <f>IFERROR(__xludf.DUMMYFUNCTION("""COMPUTED_VALUE"""),139.7)</f>
        <v>139.7</v>
      </c>
      <c r="D197" s="1">
        <f>IFERROR(__xludf.DUMMYFUNCTION("""COMPUTED_VALUE"""),136.25)</f>
        <v>136.25</v>
      </c>
      <c r="E197" s="1">
        <f>IFERROR(__xludf.DUMMYFUNCTION("""COMPUTED_VALUE"""),136.71)</f>
        <v>136.71</v>
      </c>
      <c r="F197" s="1">
        <f>IFERROR(__xludf.DUMMYFUNCTION("""COMPUTED_VALUE"""),1126751.0)</f>
        <v>1126751</v>
      </c>
    </row>
    <row r="198">
      <c r="A198" s="2">
        <f>IFERROR(__xludf.DUMMYFUNCTION("""COMPUTED_VALUE"""),44482.66666666667)</f>
        <v>44482.66667</v>
      </c>
      <c r="B198" s="1">
        <f>IFERROR(__xludf.DUMMYFUNCTION("""COMPUTED_VALUE"""),137.75)</f>
        <v>137.75</v>
      </c>
      <c r="C198" s="1">
        <f>IFERROR(__xludf.DUMMYFUNCTION("""COMPUTED_VALUE"""),138.55)</f>
        <v>138.55</v>
      </c>
      <c r="D198" s="1">
        <f>IFERROR(__xludf.DUMMYFUNCTION("""COMPUTED_VALUE"""),136.98)</f>
        <v>136.98</v>
      </c>
      <c r="E198" s="1">
        <f>IFERROR(__xludf.DUMMYFUNCTION("""COMPUTED_VALUE"""),137.9)</f>
        <v>137.9</v>
      </c>
      <c r="F198" s="1">
        <f>IFERROR(__xludf.DUMMYFUNCTION("""COMPUTED_VALUE"""),819664.0)</f>
        <v>819664</v>
      </c>
    </row>
    <row r="199">
      <c r="A199" s="2">
        <f>IFERROR(__xludf.DUMMYFUNCTION("""COMPUTED_VALUE"""),44483.66666666667)</f>
        <v>44483.66667</v>
      </c>
      <c r="B199" s="1">
        <f>IFERROR(__xludf.DUMMYFUNCTION("""COMPUTED_VALUE"""),139.95)</f>
        <v>139.95</v>
      </c>
      <c r="C199" s="1">
        <f>IFERROR(__xludf.DUMMYFUNCTION("""COMPUTED_VALUE"""),141.65)</f>
        <v>141.65</v>
      </c>
      <c r="D199" s="1">
        <f>IFERROR(__xludf.DUMMYFUNCTION("""COMPUTED_VALUE"""),139.34)</f>
        <v>139.34</v>
      </c>
      <c r="E199" s="1">
        <f>IFERROR(__xludf.DUMMYFUNCTION("""COMPUTED_VALUE"""),141.41)</f>
        <v>141.41</v>
      </c>
      <c r="F199" s="1">
        <f>IFERROR(__xludf.DUMMYFUNCTION("""COMPUTED_VALUE"""),1071878.0)</f>
        <v>1071878</v>
      </c>
    </row>
    <row r="200">
      <c r="A200" s="2">
        <f>IFERROR(__xludf.DUMMYFUNCTION("""COMPUTED_VALUE"""),44484.66666666667)</f>
        <v>44484.66667</v>
      </c>
      <c r="B200" s="1">
        <f>IFERROR(__xludf.DUMMYFUNCTION("""COMPUTED_VALUE"""),142.2)</f>
        <v>142.2</v>
      </c>
      <c r="C200" s="1">
        <f>IFERROR(__xludf.DUMMYFUNCTION("""COMPUTED_VALUE"""),142.2)</f>
        <v>142.2</v>
      </c>
      <c r="D200" s="1">
        <f>IFERROR(__xludf.DUMMYFUNCTION("""COMPUTED_VALUE"""),141.06)</f>
        <v>141.06</v>
      </c>
      <c r="E200" s="1">
        <f>IFERROR(__xludf.DUMMYFUNCTION("""COMPUTED_VALUE"""),141.68)</f>
        <v>141.68</v>
      </c>
      <c r="F200" s="1">
        <f>IFERROR(__xludf.DUMMYFUNCTION("""COMPUTED_VALUE"""),1062668.0)</f>
        <v>1062668</v>
      </c>
    </row>
    <row r="201">
      <c r="A201" s="2">
        <f>IFERROR(__xludf.DUMMYFUNCTION("""COMPUTED_VALUE"""),44487.66666666667)</f>
        <v>44487.66667</v>
      </c>
      <c r="B201" s="1">
        <f>IFERROR(__xludf.DUMMYFUNCTION("""COMPUTED_VALUE"""),141.21)</f>
        <v>141.21</v>
      </c>
      <c r="C201" s="1">
        <f>IFERROR(__xludf.DUMMYFUNCTION("""COMPUTED_VALUE"""),143.0)</f>
        <v>143</v>
      </c>
      <c r="D201" s="1">
        <f>IFERROR(__xludf.DUMMYFUNCTION("""COMPUTED_VALUE"""),141.21)</f>
        <v>141.21</v>
      </c>
      <c r="E201" s="1">
        <f>IFERROR(__xludf.DUMMYFUNCTION("""COMPUTED_VALUE"""),142.96)</f>
        <v>142.96</v>
      </c>
      <c r="F201" s="1">
        <f>IFERROR(__xludf.DUMMYFUNCTION("""COMPUTED_VALUE"""),828360.0)</f>
        <v>828360</v>
      </c>
    </row>
    <row r="202">
      <c r="A202" s="2">
        <f>IFERROR(__xludf.DUMMYFUNCTION("""COMPUTED_VALUE"""),44488.66666666667)</f>
        <v>44488.66667</v>
      </c>
      <c r="B202" s="1">
        <f>IFERROR(__xludf.DUMMYFUNCTION("""COMPUTED_VALUE"""),143.29)</f>
        <v>143.29</v>
      </c>
      <c r="C202" s="1">
        <f>IFERROR(__xludf.DUMMYFUNCTION("""COMPUTED_VALUE"""),144.11)</f>
        <v>144.11</v>
      </c>
      <c r="D202" s="1">
        <f>IFERROR(__xludf.DUMMYFUNCTION("""COMPUTED_VALUE"""),143.1)</f>
        <v>143.1</v>
      </c>
      <c r="E202" s="1">
        <f>IFERROR(__xludf.DUMMYFUNCTION("""COMPUTED_VALUE"""),143.82)</f>
        <v>143.82</v>
      </c>
      <c r="F202" s="1">
        <f>IFERROR(__xludf.DUMMYFUNCTION("""COMPUTED_VALUE"""),765792.0)</f>
        <v>765792</v>
      </c>
    </row>
    <row r="203">
      <c r="A203" s="2">
        <f>IFERROR(__xludf.DUMMYFUNCTION("""COMPUTED_VALUE"""),44489.66666666667)</f>
        <v>44489.66667</v>
      </c>
      <c r="B203" s="1">
        <f>IFERROR(__xludf.DUMMYFUNCTION("""COMPUTED_VALUE"""),144.22)</f>
        <v>144.22</v>
      </c>
      <c r="C203" s="1">
        <f>IFERROR(__xludf.DUMMYFUNCTION("""COMPUTED_VALUE"""),144.25)</f>
        <v>144.25</v>
      </c>
      <c r="D203" s="1">
        <f>IFERROR(__xludf.DUMMYFUNCTION("""COMPUTED_VALUE"""),141.91)</f>
        <v>141.91</v>
      </c>
      <c r="E203" s="1">
        <f>IFERROR(__xludf.DUMMYFUNCTION("""COMPUTED_VALUE"""),142.42)</f>
        <v>142.42</v>
      </c>
      <c r="F203" s="1">
        <f>IFERROR(__xludf.DUMMYFUNCTION("""COMPUTED_VALUE"""),896975.0)</f>
        <v>896975</v>
      </c>
    </row>
    <row r="204">
      <c r="A204" s="2">
        <f>IFERROR(__xludf.DUMMYFUNCTION("""COMPUTED_VALUE"""),44490.66666666667)</f>
        <v>44490.66667</v>
      </c>
      <c r="B204" s="1">
        <f>IFERROR(__xludf.DUMMYFUNCTION("""COMPUTED_VALUE"""),142.19)</f>
        <v>142.19</v>
      </c>
      <c r="C204" s="1">
        <f>IFERROR(__xludf.DUMMYFUNCTION("""COMPUTED_VALUE"""),142.85)</f>
        <v>142.85</v>
      </c>
      <c r="D204" s="1">
        <f>IFERROR(__xludf.DUMMYFUNCTION("""COMPUTED_VALUE"""),141.64)</f>
        <v>141.64</v>
      </c>
      <c r="E204" s="1">
        <f>IFERROR(__xludf.DUMMYFUNCTION("""COMPUTED_VALUE"""),142.78)</f>
        <v>142.78</v>
      </c>
      <c r="F204" s="1">
        <f>IFERROR(__xludf.DUMMYFUNCTION("""COMPUTED_VALUE"""),742496.0)</f>
        <v>742496</v>
      </c>
    </row>
    <row r="205">
      <c r="A205" s="2">
        <f>IFERROR(__xludf.DUMMYFUNCTION("""COMPUTED_VALUE"""),44491.66666666667)</f>
        <v>44491.66667</v>
      </c>
      <c r="B205" s="1">
        <f>IFERROR(__xludf.DUMMYFUNCTION("""COMPUTED_VALUE"""),140.35)</f>
        <v>140.35</v>
      </c>
      <c r="C205" s="1">
        <f>IFERROR(__xludf.DUMMYFUNCTION("""COMPUTED_VALUE"""),141.56)</f>
        <v>141.56</v>
      </c>
      <c r="D205" s="1">
        <f>IFERROR(__xludf.DUMMYFUNCTION("""COMPUTED_VALUE"""),137.17)</f>
        <v>137.17</v>
      </c>
      <c r="E205" s="1">
        <f>IFERROR(__xludf.DUMMYFUNCTION("""COMPUTED_VALUE"""),138.63)</f>
        <v>138.63</v>
      </c>
      <c r="F205" s="1">
        <f>IFERROR(__xludf.DUMMYFUNCTION("""COMPUTED_VALUE"""),1509132.0)</f>
        <v>1509132</v>
      </c>
    </row>
    <row r="206">
      <c r="A206" s="2">
        <f>IFERROR(__xludf.DUMMYFUNCTION("""COMPUTED_VALUE"""),44494.66666666667)</f>
        <v>44494.66667</v>
      </c>
      <c r="B206" s="1">
        <f>IFERROR(__xludf.DUMMYFUNCTION("""COMPUTED_VALUE"""),138.81)</f>
        <v>138.81</v>
      </c>
      <c r="C206" s="1">
        <f>IFERROR(__xludf.DUMMYFUNCTION("""COMPUTED_VALUE"""),139.21)</f>
        <v>139.21</v>
      </c>
      <c r="D206" s="1">
        <f>IFERROR(__xludf.DUMMYFUNCTION("""COMPUTED_VALUE"""),136.75)</f>
        <v>136.75</v>
      </c>
      <c r="E206" s="1">
        <f>IFERROR(__xludf.DUMMYFUNCTION("""COMPUTED_VALUE"""),138.77)</f>
        <v>138.77</v>
      </c>
      <c r="F206" s="1">
        <f>IFERROR(__xludf.DUMMYFUNCTION("""COMPUTED_VALUE"""),1054085.0)</f>
        <v>1054085</v>
      </c>
    </row>
    <row r="207">
      <c r="A207" s="2">
        <f>IFERROR(__xludf.DUMMYFUNCTION("""COMPUTED_VALUE"""),44495.66666666667)</f>
        <v>44495.66667</v>
      </c>
      <c r="B207" s="1">
        <f>IFERROR(__xludf.DUMMYFUNCTION("""COMPUTED_VALUE"""),140.61)</f>
        <v>140.61</v>
      </c>
      <c r="C207" s="1">
        <f>IFERROR(__xludf.DUMMYFUNCTION("""COMPUTED_VALUE"""),140.84)</f>
        <v>140.84</v>
      </c>
      <c r="D207" s="1">
        <f>IFERROR(__xludf.DUMMYFUNCTION("""COMPUTED_VALUE"""),139.01)</f>
        <v>139.01</v>
      </c>
      <c r="E207" s="1">
        <f>IFERROR(__xludf.DUMMYFUNCTION("""COMPUTED_VALUE"""),139.67)</f>
        <v>139.67</v>
      </c>
      <c r="F207" s="1">
        <f>IFERROR(__xludf.DUMMYFUNCTION("""COMPUTED_VALUE"""),1412937.0)</f>
        <v>1412937</v>
      </c>
    </row>
    <row r="208">
      <c r="A208" s="2">
        <f>IFERROR(__xludf.DUMMYFUNCTION("""COMPUTED_VALUE"""),44496.66666666667)</f>
        <v>44496.66667</v>
      </c>
      <c r="B208" s="1">
        <f>IFERROR(__xludf.DUMMYFUNCTION("""COMPUTED_VALUE"""),139.9)</f>
        <v>139.9</v>
      </c>
      <c r="C208" s="1">
        <f>IFERROR(__xludf.DUMMYFUNCTION("""COMPUTED_VALUE"""),149.12)</f>
        <v>149.12</v>
      </c>
      <c r="D208" s="1">
        <f>IFERROR(__xludf.DUMMYFUNCTION("""COMPUTED_VALUE"""),139.9)</f>
        <v>139.9</v>
      </c>
      <c r="E208" s="1">
        <f>IFERROR(__xludf.DUMMYFUNCTION("""COMPUTED_VALUE"""),146.43)</f>
        <v>146.43</v>
      </c>
      <c r="F208" s="1">
        <f>IFERROR(__xludf.DUMMYFUNCTION("""COMPUTED_VALUE"""),2592546.0)</f>
        <v>2592546</v>
      </c>
    </row>
    <row r="209">
      <c r="A209" s="2">
        <f>IFERROR(__xludf.DUMMYFUNCTION("""COMPUTED_VALUE"""),44497.66666666667)</f>
        <v>44497.66667</v>
      </c>
      <c r="B209" s="1">
        <f>IFERROR(__xludf.DUMMYFUNCTION("""COMPUTED_VALUE"""),147.3)</f>
        <v>147.3</v>
      </c>
      <c r="C209" s="1">
        <f>IFERROR(__xludf.DUMMYFUNCTION("""COMPUTED_VALUE"""),147.42)</f>
        <v>147.42</v>
      </c>
      <c r="D209" s="1">
        <f>IFERROR(__xludf.DUMMYFUNCTION("""COMPUTED_VALUE"""),144.76)</f>
        <v>144.76</v>
      </c>
      <c r="E209" s="1">
        <f>IFERROR(__xludf.DUMMYFUNCTION("""COMPUTED_VALUE"""),146.13)</f>
        <v>146.13</v>
      </c>
      <c r="F209" s="1">
        <f>IFERROR(__xludf.DUMMYFUNCTION("""COMPUTED_VALUE"""),1620903.0)</f>
        <v>1620903</v>
      </c>
    </row>
    <row r="210">
      <c r="A210" s="2">
        <f>IFERROR(__xludf.DUMMYFUNCTION("""COMPUTED_VALUE"""),44498.66666666667)</f>
        <v>44498.66667</v>
      </c>
      <c r="B210" s="1">
        <f>IFERROR(__xludf.DUMMYFUNCTION("""COMPUTED_VALUE"""),145.52)</f>
        <v>145.52</v>
      </c>
      <c r="C210" s="1">
        <f>IFERROR(__xludf.DUMMYFUNCTION("""COMPUTED_VALUE"""),148.61)</f>
        <v>148.61</v>
      </c>
      <c r="D210" s="1">
        <f>IFERROR(__xludf.DUMMYFUNCTION("""COMPUTED_VALUE"""),145.17)</f>
        <v>145.17</v>
      </c>
      <c r="E210" s="1">
        <f>IFERROR(__xludf.DUMMYFUNCTION("""COMPUTED_VALUE"""),148.27)</f>
        <v>148.27</v>
      </c>
      <c r="F210" s="1">
        <f>IFERROR(__xludf.DUMMYFUNCTION("""COMPUTED_VALUE"""),1447725.0)</f>
        <v>1447725</v>
      </c>
    </row>
    <row r="211">
      <c r="A211" s="2">
        <f>IFERROR(__xludf.DUMMYFUNCTION("""COMPUTED_VALUE"""),44501.66666666667)</f>
        <v>44501.66667</v>
      </c>
      <c r="B211" s="1">
        <f>IFERROR(__xludf.DUMMYFUNCTION("""COMPUTED_VALUE"""),148.17)</f>
        <v>148.17</v>
      </c>
      <c r="C211" s="1">
        <f>IFERROR(__xludf.DUMMYFUNCTION("""COMPUTED_VALUE"""),148.4)</f>
        <v>148.4</v>
      </c>
      <c r="D211" s="1">
        <f>IFERROR(__xludf.DUMMYFUNCTION("""COMPUTED_VALUE"""),143.58)</f>
        <v>143.58</v>
      </c>
      <c r="E211" s="1">
        <f>IFERROR(__xludf.DUMMYFUNCTION("""COMPUTED_VALUE"""),143.77)</f>
        <v>143.77</v>
      </c>
      <c r="F211" s="1">
        <f>IFERROR(__xludf.DUMMYFUNCTION("""COMPUTED_VALUE"""),1613605.0)</f>
        <v>1613605</v>
      </c>
    </row>
    <row r="212">
      <c r="A212" s="2">
        <f>IFERROR(__xludf.DUMMYFUNCTION("""COMPUTED_VALUE"""),44502.66666666667)</f>
        <v>44502.66667</v>
      </c>
      <c r="B212" s="1">
        <f>IFERROR(__xludf.DUMMYFUNCTION("""COMPUTED_VALUE"""),144.81)</f>
        <v>144.81</v>
      </c>
      <c r="C212" s="1">
        <f>IFERROR(__xludf.DUMMYFUNCTION("""COMPUTED_VALUE"""),146.92)</f>
        <v>146.92</v>
      </c>
      <c r="D212" s="1">
        <f>IFERROR(__xludf.DUMMYFUNCTION("""COMPUTED_VALUE"""),144.64)</f>
        <v>144.64</v>
      </c>
      <c r="E212" s="1">
        <f>IFERROR(__xludf.DUMMYFUNCTION("""COMPUTED_VALUE"""),145.86)</f>
        <v>145.86</v>
      </c>
      <c r="F212" s="1">
        <f>IFERROR(__xludf.DUMMYFUNCTION("""COMPUTED_VALUE"""),1057529.0)</f>
        <v>1057529</v>
      </c>
    </row>
    <row r="213">
      <c r="A213" s="2">
        <f>IFERROR(__xludf.DUMMYFUNCTION("""COMPUTED_VALUE"""),44503.66666666667)</f>
        <v>44503.66667</v>
      </c>
      <c r="B213" s="1">
        <f>IFERROR(__xludf.DUMMYFUNCTION("""COMPUTED_VALUE"""),146.28)</f>
        <v>146.28</v>
      </c>
      <c r="C213" s="1">
        <f>IFERROR(__xludf.DUMMYFUNCTION("""COMPUTED_VALUE"""),146.91)</f>
        <v>146.91</v>
      </c>
      <c r="D213" s="1">
        <f>IFERROR(__xludf.DUMMYFUNCTION("""COMPUTED_VALUE"""),145.05)</f>
        <v>145.05</v>
      </c>
      <c r="E213" s="1">
        <f>IFERROR(__xludf.DUMMYFUNCTION("""COMPUTED_VALUE"""),146.79)</f>
        <v>146.79</v>
      </c>
      <c r="F213" s="1">
        <f>IFERROR(__xludf.DUMMYFUNCTION("""COMPUTED_VALUE"""),894330.0)</f>
        <v>894330</v>
      </c>
    </row>
    <row r="214">
      <c r="A214" s="2">
        <f>IFERROR(__xludf.DUMMYFUNCTION("""COMPUTED_VALUE"""),44504.66666666667)</f>
        <v>44504.66667</v>
      </c>
      <c r="B214" s="1">
        <f>IFERROR(__xludf.DUMMYFUNCTION("""COMPUTED_VALUE"""),147.2)</f>
        <v>147.2</v>
      </c>
      <c r="C214" s="1">
        <f>IFERROR(__xludf.DUMMYFUNCTION("""COMPUTED_VALUE"""),149.95)</f>
        <v>149.95</v>
      </c>
      <c r="D214" s="1">
        <f>IFERROR(__xludf.DUMMYFUNCTION("""COMPUTED_VALUE"""),146.64)</f>
        <v>146.64</v>
      </c>
      <c r="E214" s="1">
        <f>IFERROR(__xludf.DUMMYFUNCTION("""COMPUTED_VALUE"""),148.68)</f>
        <v>148.68</v>
      </c>
      <c r="F214" s="1">
        <f>IFERROR(__xludf.DUMMYFUNCTION("""COMPUTED_VALUE"""),1235040.0)</f>
        <v>1235040</v>
      </c>
    </row>
    <row r="215">
      <c r="A215" s="2">
        <f>IFERROR(__xludf.DUMMYFUNCTION("""COMPUTED_VALUE"""),44505.66666666667)</f>
        <v>44505.66667</v>
      </c>
      <c r="B215" s="1">
        <f>IFERROR(__xludf.DUMMYFUNCTION("""COMPUTED_VALUE"""),149.35)</f>
        <v>149.35</v>
      </c>
      <c r="C215" s="1">
        <f>IFERROR(__xludf.DUMMYFUNCTION("""COMPUTED_VALUE"""),150.57)</f>
        <v>150.57</v>
      </c>
      <c r="D215" s="1">
        <f>IFERROR(__xludf.DUMMYFUNCTION("""COMPUTED_VALUE"""),148.65)</f>
        <v>148.65</v>
      </c>
      <c r="E215" s="1">
        <f>IFERROR(__xludf.DUMMYFUNCTION("""COMPUTED_VALUE"""),149.24)</f>
        <v>149.24</v>
      </c>
      <c r="F215" s="1">
        <f>IFERROR(__xludf.DUMMYFUNCTION("""COMPUTED_VALUE"""),1020407.0)</f>
        <v>1020407</v>
      </c>
    </row>
    <row r="216">
      <c r="A216" s="2">
        <f>IFERROR(__xludf.DUMMYFUNCTION("""COMPUTED_VALUE"""),44508.66666666667)</f>
        <v>44508.66667</v>
      </c>
      <c r="B216" s="1">
        <f>IFERROR(__xludf.DUMMYFUNCTION("""COMPUTED_VALUE"""),150.0)</f>
        <v>150</v>
      </c>
      <c r="C216" s="1">
        <f>IFERROR(__xludf.DUMMYFUNCTION("""COMPUTED_VALUE"""),151.03)</f>
        <v>151.03</v>
      </c>
      <c r="D216" s="1">
        <f>IFERROR(__xludf.DUMMYFUNCTION("""COMPUTED_VALUE"""),149.12)</f>
        <v>149.12</v>
      </c>
      <c r="E216" s="1">
        <f>IFERROR(__xludf.DUMMYFUNCTION("""COMPUTED_VALUE"""),149.35)</f>
        <v>149.35</v>
      </c>
      <c r="F216" s="1">
        <f>IFERROR(__xludf.DUMMYFUNCTION("""COMPUTED_VALUE"""),919407.0)</f>
        <v>919407</v>
      </c>
    </row>
    <row r="217">
      <c r="A217" s="2">
        <f>IFERROR(__xludf.DUMMYFUNCTION("""COMPUTED_VALUE"""),44509.66666666667)</f>
        <v>44509.66667</v>
      </c>
      <c r="B217" s="1">
        <f>IFERROR(__xludf.DUMMYFUNCTION("""COMPUTED_VALUE"""),149.75)</f>
        <v>149.75</v>
      </c>
      <c r="C217" s="1">
        <f>IFERROR(__xludf.DUMMYFUNCTION("""COMPUTED_VALUE"""),150.38)</f>
        <v>150.38</v>
      </c>
      <c r="D217" s="1">
        <f>IFERROR(__xludf.DUMMYFUNCTION("""COMPUTED_VALUE"""),147.51)</f>
        <v>147.51</v>
      </c>
      <c r="E217" s="1">
        <f>IFERROR(__xludf.DUMMYFUNCTION("""COMPUTED_VALUE"""),149.25)</f>
        <v>149.25</v>
      </c>
      <c r="F217" s="1">
        <f>IFERROR(__xludf.DUMMYFUNCTION("""COMPUTED_VALUE"""),843778.0)</f>
        <v>843778</v>
      </c>
    </row>
    <row r="218">
      <c r="A218" s="2">
        <f>IFERROR(__xludf.DUMMYFUNCTION("""COMPUTED_VALUE"""),44510.66666666667)</f>
        <v>44510.66667</v>
      </c>
      <c r="B218" s="1">
        <f>IFERROR(__xludf.DUMMYFUNCTION("""COMPUTED_VALUE"""),148.01)</f>
        <v>148.01</v>
      </c>
      <c r="C218" s="1">
        <f>IFERROR(__xludf.DUMMYFUNCTION("""COMPUTED_VALUE"""),148.7)</f>
        <v>148.7</v>
      </c>
      <c r="D218" s="1">
        <f>IFERROR(__xludf.DUMMYFUNCTION("""COMPUTED_VALUE"""),145.32)</f>
        <v>145.32</v>
      </c>
      <c r="E218" s="1">
        <f>IFERROR(__xludf.DUMMYFUNCTION("""COMPUTED_VALUE"""),146.63)</f>
        <v>146.63</v>
      </c>
      <c r="F218" s="1">
        <f>IFERROR(__xludf.DUMMYFUNCTION("""COMPUTED_VALUE"""),1135416.0)</f>
        <v>1135416</v>
      </c>
    </row>
    <row r="219">
      <c r="A219" s="2">
        <f>IFERROR(__xludf.DUMMYFUNCTION("""COMPUTED_VALUE"""),44511.66666666667)</f>
        <v>44511.66667</v>
      </c>
      <c r="B219" s="1">
        <f>IFERROR(__xludf.DUMMYFUNCTION("""COMPUTED_VALUE"""),147.11)</f>
        <v>147.11</v>
      </c>
      <c r="C219" s="1">
        <f>IFERROR(__xludf.DUMMYFUNCTION("""COMPUTED_VALUE"""),148.5)</f>
        <v>148.5</v>
      </c>
      <c r="D219" s="1">
        <f>IFERROR(__xludf.DUMMYFUNCTION("""COMPUTED_VALUE"""),146.69)</f>
        <v>146.69</v>
      </c>
      <c r="E219" s="1">
        <f>IFERROR(__xludf.DUMMYFUNCTION("""COMPUTED_VALUE"""),146.75)</f>
        <v>146.75</v>
      </c>
      <c r="F219" s="1">
        <f>IFERROR(__xludf.DUMMYFUNCTION("""COMPUTED_VALUE"""),623155.0)</f>
        <v>623155</v>
      </c>
    </row>
    <row r="220">
      <c r="A220" s="2">
        <f>IFERROR(__xludf.DUMMYFUNCTION("""COMPUTED_VALUE"""),44512.66666666667)</f>
        <v>44512.66667</v>
      </c>
      <c r="B220" s="1">
        <f>IFERROR(__xludf.DUMMYFUNCTION("""COMPUTED_VALUE"""),147.83)</f>
        <v>147.83</v>
      </c>
      <c r="C220" s="1">
        <f>IFERROR(__xludf.DUMMYFUNCTION("""COMPUTED_VALUE"""),149.86)</f>
        <v>149.86</v>
      </c>
      <c r="D220" s="1">
        <f>IFERROR(__xludf.DUMMYFUNCTION("""COMPUTED_VALUE"""),146.45)</f>
        <v>146.45</v>
      </c>
      <c r="E220" s="1">
        <f>IFERROR(__xludf.DUMMYFUNCTION("""COMPUTED_VALUE"""),149.65)</f>
        <v>149.65</v>
      </c>
      <c r="F220" s="1">
        <f>IFERROR(__xludf.DUMMYFUNCTION("""COMPUTED_VALUE"""),852383.0)</f>
        <v>852383</v>
      </c>
    </row>
    <row r="221">
      <c r="A221" s="2">
        <f>IFERROR(__xludf.DUMMYFUNCTION("""COMPUTED_VALUE"""),44515.66666666667)</f>
        <v>44515.66667</v>
      </c>
      <c r="B221" s="1">
        <f>IFERROR(__xludf.DUMMYFUNCTION("""COMPUTED_VALUE"""),150.0)</f>
        <v>150</v>
      </c>
      <c r="C221" s="1">
        <f>IFERROR(__xludf.DUMMYFUNCTION("""COMPUTED_VALUE"""),150.48)</f>
        <v>150.48</v>
      </c>
      <c r="D221" s="1">
        <f>IFERROR(__xludf.DUMMYFUNCTION("""COMPUTED_VALUE"""),148.65)</f>
        <v>148.65</v>
      </c>
      <c r="E221" s="1">
        <f>IFERROR(__xludf.DUMMYFUNCTION("""COMPUTED_VALUE"""),149.39)</f>
        <v>149.39</v>
      </c>
      <c r="F221" s="1">
        <f>IFERROR(__xludf.DUMMYFUNCTION("""COMPUTED_VALUE"""),812367.0)</f>
        <v>812367</v>
      </c>
    </row>
    <row r="222">
      <c r="A222" s="2">
        <f>IFERROR(__xludf.DUMMYFUNCTION("""COMPUTED_VALUE"""),44516.66666666667)</f>
        <v>44516.66667</v>
      </c>
      <c r="B222" s="1">
        <f>IFERROR(__xludf.DUMMYFUNCTION("""COMPUTED_VALUE"""),149.17)</f>
        <v>149.17</v>
      </c>
      <c r="C222" s="1">
        <f>IFERROR(__xludf.DUMMYFUNCTION("""COMPUTED_VALUE"""),149.83)</f>
        <v>149.83</v>
      </c>
      <c r="D222" s="1">
        <f>IFERROR(__xludf.DUMMYFUNCTION("""COMPUTED_VALUE"""),148.35)</f>
        <v>148.35</v>
      </c>
      <c r="E222" s="1">
        <f>IFERROR(__xludf.DUMMYFUNCTION("""COMPUTED_VALUE"""),149.08)</f>
        <v>149.08</v>
      </c>
      <c r="F222" s="1">
        <f>IFERROR(__xludf.DUMMYFUNCTION("""COMPUTED_VALUE"""),862743.0)</f>
        <v>862743</v>
      </c>
    </row>
    <row r="223">
      <c r="A223" s="2">
        <f>IFERROR(__xludf.DUMMYFUNCTION("""COMPUTED_VALUE"""),44517.66666666667)</f>
        <v>44517.66667</v>
      </c>
      <c r="B223" s="1">
        <f>IFERROR(__xludf.DUMMYFUNCTION("""COMPUTED_VALUE"""),149.23)</f>
        <v>149.23</v>
      </c>
      <c r="C223" s="1">
        <f>IFERROR(__xludf.DUMMYFUNCTION("""COMPUTED_VALUE"""),149.63)</f>
        <v>149.63</v>
      </c>
      <c r="D223" s="1">
        <f>IFERROR(__xludf.DUMMYFUNCTION("""COMPUTED_VALUE"""),148.56)</f>
        <v>148.56</v>
      </c>
      <c r="E223" s="1">
        <f>IFERROR(__xludf.DUMMYFUNCTION("""COMPUTED_VALUE"""),149.06)</f>
        <v>149.06</v>
      </c>
      <c r="F223" s="1">
        <f>IFERROR(__xludf.DUMMYFUNCTION("""COMPUTED_VALUE"""),764541.0)</f>
        <v>764541</v>
      </c>
    </row>
    <row r="224">
      <c r="A224" s="2">
        <f>IFERROR(__xludf.DUMMYFUNCTION("""COMPUTED_VALUE"""),44518.66666666667)</f>
        <v>44518.66667</v>
      </c>
      <c r="B224" s="1">
        <f>IFERROR(__xludf.DUMMYFUNCTION("""COMPUTED_VALUE"""),149.15)</f>
        <v>149.15</v>
      </c>
      <c r="C224" s="1">
        <f>IFERROR(__xludf.DUMMYFUNCTION("""COMPUTED_VALUE"""),151.61)</f>
        <v>151.61</v>
      </c>
      <c r="D224" s="1">
        <f>IFERROR(__xludf.DUMMYFUNCTION("""COMPUTED_VALUE"""),149.0)</f>
        <v>149</v>
      </c>
      <c r="E224" s="1">
        <f>IFERROR(__xludf.DUMMYFUNCTION("""COMPUTED_VALUE"""),150.71)</f>
        <v>150.71</v>
      </c>
      <c r="F224" s="1">
        <f>IFERROR(__xludf.DUMMYFUNCTION("""COMPUTED_VALUE"""),1334120.0)</f>
        <v>1334120</v>
      </c>
    </row>
    <row r="225">
      <c r="A225" s="2">
        <f>IFERROR(__xludf.DUMMYFUNCTION("""COMPUTED_VALUE"""),44519.66666666667)</f>
        <v>44519.66667</v>
      </c>
      <c r="B225" s="1">
        <f>IFERROR(__xludf.DUMMYFUNCTION("""COMPUTED_VALUE"""),151.0)</f>
        <v>151</v>
      </c>
      <c r="C225" s="1">
        <f>IFERROR(__xludf.DUMMYFUNCTION("""COMPUTED_VALUE"""),151.85)</f>
        <v>151.85</v>
      </c>
      <c r="D225" s="1">
        <f>IFERROR(__xludf.DUMMYFUNCTION("""COMPUTED_VALUE"""),149.89)</f>
        <v>149.89</v>
      </c>
      <c r="E225" s="1">
        <f>IFERROR(__xludf.DUMMYFUNCTION("""COMPUTED_VALUE"""),149.95)</f>
        <v>149.95</v>
      </c>
      <c r="F225" s="1">
        <f>IFERROR(__xludf.DUMMYFUNCTION("""COMPUTED_VALUE"""),989148.0)</f>
        <v>989148</v>
      </c>
    </row>
    <row r="226">
      <c r="A226" s="2">
        <f>IFERROR(__xludf.DUMMYFUNCTION("""COMPUTED_VALUE"""),44522.66666666667)</f>
        <v>44522.66667</v>
      </c>
      <c r="B226" s="1">
        <f>IFERROR(__xludf.DUMMYFUNCTION("""COMPUTED_VALUE"""),150.14)</f>
        <v>150.14</v>
      </c>
      <c r="C226" s="1">
        <f>IFERROR(__xludf.DUMMYFUNCTION("""COMPUTED_VALUE"""),150.74)</f>
        <v>150.74</v>
      </c>
      <c r="D226" s="1">
        <f>IFERROR(__xludf.DUMMYFUNCTION("""COMPUTED_VALUE"""),147.01)</f>
        <v>147.01</v>
      </c>
      <c r="E226" s="1">
        <f>IFERROR(__xludf.DUMMYFUNCTION("""COMPUTED_VALUE"""),147.08)</f>
        <v>147.08</v>
      </c>
      <c r="F226" s="1">
        <f>IFERROR(__xludf.DUMMYFUNCTION("""COMPUTED_VALUE"""),1231385.0)</f>
        <v>1231385</v>
      </c>
    </row>
    <row r="227">
      <c r="A227" s="2">
        <f>IFERROR(__xludf.DUMMYFUNCTION("""COMPUTED_VALUE"""),44523.66666666667)</f>
        <v>44523.66667</v>
      </c>
      <c r="B227" s="1">
        <f>IFERROR(__xludf.DUMMYFUNCTION("""COMPUTED_VALUE"""),147.11)</f>
        <v>147.11</v>
      </c>
      <c r="C227" s="1">
        <f>IFERROR(__xludf.DUMMYFUNCTION("""COMPUTED_VALUE"""),147.69)</f>
        <v>147.69</v>
      </c>
      <c r="D227" s="1">
        <f>IFERROR(__xludf.DUMMYFUNCTION("""COMPUTED_VALUE"""),144.89)</f>
        <v>144.89</v>
      </c>
      <c r="E227" s="1">
        <f>IFERROR(__xludf.DUMMYFUNCTION("""COMPUTED_VALUE"""),146.76)</f>
        <v>146.76</v>
      </c>
      <c r="F227" s="1">
        <f>IFERROR(__xludf.DUMMYFUNCTION("""COMPUTED_VALUE"""),906657.0)</f>
        <v>906657</v>
      </c>
    </row>
    <row r="228">
      <c r="A228" s="2">
        <f>IFERROR(__xludf.DUMMYFUNCTION("""COMPUTED_VALUE"""),44524.66666666667)</f>
        <v>44524.66667</v>
      </c>
      <c r="B228" s="1">
        <f>IFERROR(__xludf.DUMMYFUNCTION("""COMPUTED_VALUE"""),146.35)</f>
        <v>146.35</v>
      </c>
      <c r="C228" s="1">
        <f>IFERROR(__xludf.DUMMYFUNCTION("""COMPUTED_VALUE"""),147.0)</f>
        <v>147</v>
      </c>
      <c r="D228" s="1">
        <f>IFERROR(__xludf.DUMMYFUNCTION("""COMPUTED_VALUE"""),145.2)</f>
        <v>145.2</v>
      </c>
      <c r="E228" s="1">
        <f>IFERROR(__xludf.DUMMYFUNCTION("""COMPUTED_VALUE"""),146.72)</f>
        <v>146.72</v>
      </c>
      <c r="F228" s="1">
        <f>IFERROR(__xludf.DUMMYFUNCTION("""COMPUTED_VALUE"""),823203.0)</f>
        <v>823203</v>
      </c>
    </row>
    <row r="229">
      <c r="A229" s="2">
        <f>IFERROR(__xludf.DUMMYFUNCTION("""COMPUTED_VALUE"""),44526.54166666667)</f>
        <v>44526.54167</v>
      </c>
      <c r="B229" s="1">
        <f>IFERROR(__xludf.DUMMYFUNCTION("""COMPUTED_VALUE"""),145.02)</f>
        <v>145.02</v>
      </c>
      <c r="C229" s="1">
        <f>IFERROR(__xludf.DUMMYFUNCTION("""COMPUTED_VALUE"""),145.3)</f>
        <v>145.3</v>
      </c>
      <c r="D229" s="1">
        <f>IFERROR(__xludf.DUMMYFUNCTION("""COMPUTED_VALUE"""),142.49)</f>
        <v>142.49</v>
      </c>
      <c r="E229" s="1">
        <f>IFERROR(__xludf.DUMMYFUNCTION("""COMPUTED_VALUE"""),142.81)</f>
        <v>142.81</v>
      </c>
      <c r="F229" s="1">
        <f>IFERROR(__xludf.DUMMYFUNCTION("""COMPUTED_VALUE"""),849606.0)</f>
        <v>849606</v>
      </c>
    </row>
    <row r="230">
      <c r="A230" s="2">
        <f>IFERROR(__xludf.DUMMYFUNCTION("""COMPUTED_VALUE"""),44529.66666666667)</f>
        <v>44529.66667</v>
      </c>
      <c r="B230" s="1">
        <f>IFERROR(__xludf.DUMMYFUNCTION("""COMPUTED_VALUE"""),144.3)</f>
        <v>144.3</v>
      </c>
      <c r="C230" s="1">
        <f>IFERROR(__xludf.DUMMYFUNCTION("""COMPUTED_VALUE"""),146.86)</f>
        <v>146.86</v>
      </c>
      <c r="D230" s="1">
        <f>IFERROR(__xludf.DUMMYFUNCTION("""COMPUTED_VALUE"""),144.3)</f>
        <v>144.3</v>
      </c>
      <c r="E230" s="1">
        <f>IFERROR(__xludf.DUMMYFUNCTION("""COMPUTED_VALUE"""),146.11)</f>
        <v>146.11</v>
      </c>
      <c r="F230" s="1">
        <f>IFERROR(__xludf.DUMMYFUNCTION("""COMPUTED_VALUE"""),1313806.0)</f>
        <v>1313806</v>
      </c>
    </row>
    <row r="231">
      <c r="A231" s="2">
        <f>IFERROR(__xludf.DUMMYFUNCTION("""COMPUTED_VALUE"""),44530.66666666667)</f>
        <v>44530.66667</v>
      </c>
      <c r="B231" s="1">
        <f>IFERROR(__xludf.DUMMYFUNCTION("""COMPUTED_VALUE"""),145.45)</f>
        <v>145.45</v>
      </c>
      <c r="C231" s="1">
        <f>IFERROR(__xludf.DUMMYFUNCTION("""COMPUTED_VALUE"""),146.63)</f>
        <v>146.63</v>
      </c>
      <c r="D231" s="1">
        <f>IFERROR(__xludf.DUMMYFUNCTION("""COMPUTED_VALUE"""),142.07)</f>
        <v>142.07</v>
      </c>
      <c r="E231" s="1">
        <f>IFERROR(__xludf.DUMMYFUNCTION("""COMPUTED_VALUE"""),142.45)</f>
        <v>142.45</v>
      </c>
      <c r="F231" s="1">
        <f>IFERROR(__xludf.DUMMYFUNCTION("""COMPUTED_VALUE"""),2079526.0)</f>
        <v>2079526</v>
      </c>
    </row>
    <row r="232">
      <c r="A232" s="2">
        <f>IFERROR(__xludf.DUMMYFUNCTION("""COMPUTED_VALUE"""),44531.66666666667)</f>
        <v>44531.66667</v>
      </c>
      <c r="B232" s="1">
        <f>IFERROR(__xludf.DUMMYFUNCTION("""COMPUTED_VALUE"""),144.21)</f>
        <v>144.21</v>
      </c>
      <c r="C232" s="1">
        <f>IFERROR(__xludf.DUMMYFUNCTION("""COMPUTED_VALUE"""),146.5)</f>
        <v>146.5</v>
      </c>
      <c r="D232" s="1">
        <f>IFERROR(__xludf.DUMMYFUNCTION("""COMPUTED_VALUE"""),141.5)</f>
        <v>141.5</v>
      </c>
      <c r="E232" s="1">
        <f>IFERROR(__xludf.DUMMYFUNCTION("""COMPUTED_VALUE"""),141.62)</f>
        <v>141.62</v>
      </c>
      <c r="F232" s="1">
        <f>IFERROR(__xludf.DUMMYFUNCTION("""COMPUTED_VALUE"""),1427289.0)</f>
        <v>1427289</v>
      </c>
    </row>
    <row r="233">
      <c r="A233" s="2">
        <f>IFERROR(__xludf.DUMMYFUNCTION("""COMPUTED_VALUE"""),44532.66666666667)</f>
        <v>44532.66667</v>
      </c>
      <c r="B233" s="1">
        <f>IFERROR(__xludf.DUMMYFUNCTION("""COMPUTED_VALUE"""),141.82)</f>
        <v>141.82</v>
      </c>
      <c r="C233" s="1">
        <f>IFERROR(__xludf.DUMMYFUNCTION("""COMPUTED_VALUE"""),144.68)</f>
        <v>144.68</v>
      </c>
      <c r="D233" s="1">
        <f>IFERROR(__xludf.DUMMYFUNCTION("""COMPUTED_VALUE"""),140.98)</f>
        <v>140.98</v>
      </c>
      <c r="E233" s="1">
        <f>IFERROR(__xludf.DUMMYFUNCTION("""COMPUTED_VALUE"""),143.78)</f>
        <v>143.78</v>
      </c>
      <c r="F233" s="1">
        <f>IFERROR(__xludf.DUMMYFUNCTION("""COMPUTED_VALUE"""),1062535.0)</f>
        <v>1062535</v>
      </c>
    </row>
    <row r="234">
      <c r="A234" s="2">
        <f>IFERROR(__xludf.DUMMYFUNCTION("""COMPUTED_VALUE"""),44533.66666666667)</f>
        <v>44533.66667</v>
      </c>
      <c r="B234" s="1">
        <f>IFERROR(__xludf.DUMMYFUNCTION("""COMPUTED_VALUE"""),144.5)</f>
        <v>144.5</v>
      </c>
      <c r="C234" s="1">
        <f>IFERROR(__xludf.DUMMYFUNCTION("""COMPUTED_VALUE"""),145.21)</f>
        <v>145.21</v>
      </c>
      <c r="D234" s="1">
        <f>IFERROR(__xludf.DUMMYFUNCTION("""COMPUTED_VALUE"""),141.15)</f>
        <v>141.15</v>
      </c>
      <c r="E234" s="1">
        <f>IFERROR(__xludf.DUMMYFUNCTION("""COMPUTED_VALUE"""),142.52)</f>
        <v>142.52</v>
      </c>
      <c r="F234" s="1">
        <f>IFERROR(__xludf.DUMMYFUNCTION("""COMPUTED_VALUE"""),1334374.0)</f>
        <v>1334374</v>
      </c>
    </row>
    <row r="235">
      <c r="A235" s="2">
        <f>IFERROR(__xludf.DUMMYFUNCTION("""COMPUTED_VALUE"""),44536.66666666667)</f>
        <v>44536.66667</v>
      </c>
      <c r="B235" s="1">
        <f>IFERROR(__xludf.DUMMYFUNCTION("""COMPUTED_VALUE"""),143.57)</f>
        <v>143.57</v>
      </c>
      <c r="C235" s="1">
        <f>IFERROR(__xludf.DUMMYFUNCTION("""COMPUTED_VALUE"""),144.35)</f>
        <v>144.35</v>
      </c>
      <c r="D235" s="1">
        <f>IFERROR(__xludf.DUMMYFUNCTION("""COMPUTED_VALUE"""),140.65)</f>
        <v>140.65</v>
      </c>
      <c r="E235" s="1">
        <f>IFERROR(__xludf.DUMMYFUNCTION("""COMPUTED_VALUE"""),143.8)</f>
        <v>143.8</v>
      </c>
      <c r="F235" s="1">
        <f>IFERROR(__xludf.DUMMYFUNCTION("""COMPUTED_VALUE"""),1109885.0)</f>
        <v>1109885</v>
      </c>
    </row>
    <row r="236">
      <c r="A236" s="2">
        <f>IFERROR(__xludf.DUMMYFUNCTION("""COMPUTED_VALUE"""),44537.66666666667)</f>
        <v>44537.66667</v>
      </c>
      <c r="B236" s="1">
        <f>IFERROR(__xludf.DUMMYFUNCTION("""COMPUTED_VALUE"""),145.95)</f>
        <v>145.95</v>
      </c>
      <c r="C236" s="1">
        <f>IFERROR(__xludf.DUMMYFUNCTION("""COMPUTED_VALUE"""),148.3)</f>
        <v>148.3</v>
      </c>
      <c r="D236" s="1">
        <f>IFERROR(__xludf.DUMMYFUNCTION("""COMPUTED_VALUE"""),145.7)</f>
        <v>145.7</v>
      </c>
      <c r="E236" s="1">
        <f>IFERROR(__xludf.DUMMYFUNCTION("""COMPUTED_VALUE"""),148.04)</f>
        <v>148.04</v>
      </c>
      <c r="F236" s="1">
        <f>IFERROR(__xludf.DUMMYFUNCTION("""COMPUTED_VALUE"""),1162914.0)</f>
        <v>1162914</v>
      </c>
    </row>
    <row r="237">
      <c r="A237" s="2">
        <f>IFERROR(__xludf.DUMMYFUNCTION("""COMPUTED_VALUE"""),44538.66666666667)</f>
        <v>44538.66667</v>
      </c>
      <c r="B237" s="1">
        <f>IFERROR(__xludf.DUMMYFUNCTION("""COMPUTED_VALUE"""),148.33)</f>
        <v>148.33</v>
      </c>
      <c r="C237" s="1">
        <f>IFERROR(__xludf.DUMMYFUNCTION("""COMPUTED_VALUE"""),149.16)</f>
        <v>149.16</v>
      </c>
      <c r="D237" s="1">
        <f>IFERROR(__xludf.DUMMYFUNCTION("""COMPUTED_VALUE"""),147.2)</f>
        <v>147.2</v>
      </c>
      <c r="E237" s="1">
        <f>IFERROR(__xludf.DUMMYFUNCTION("""COMPUTED_VALUE"""),148.72)</f>
        <v>148.72</v>
      </c>
      <c r="F237" s="1">
        <f>IFERROR(__xludf.DUMMYFUNCTION("""COMPUTED_VALUE"""),948197.0)</f>
        <v>948197</v>
      </c>
    </row>
    <row r="238">
      <c r="A238" s="2">
        <f>IFERROR(__xludf.DUMMYFUNCTION("""COMPUTED_VALUE"""),44539.66666666667)</f>
        <v>44539.66667</v>
      </c>
      <c r="B238" s="1">
        <f>IFERROR(__xludf.DUMMYFUNCTION("""COMPUTED_VALUE"""),148.18)</f>
        <v>148.18</v>
      </c>
      <c r="C238" s="1">
        <f>IFERROR(__xludf.DUMMYFUNCTION("""COMPUTED_VALUE"""),149.6)</f>
        <v>149.6</v>
      </c>
      <c r="D238" s="1">
        <f>IFERROR(__xludf.DUMMYFUNCTION("""COMPUTED_VALUE"""),147.53)</f>
        <v>147.53</v>
      </c>
      <c r="E238" s="1">
        <f>IFERROR(__xludf.DUMMYFUNCTION("""COMPUTED_VALUE"""),148.11)</f>
        <v>148.11</v>
      </c>
      <c r="F238" s="1">
        <f>IFERROR(__xludf.DUMMYFUNCTION("""COMPUTED_VALUE"""),929030.0)</f>
        <v>929030</v>
      </c>
    </row>
    <row r="239">
      <c r="A239" s="2">
        <f>IFERROR(__xludf.DUMMYFUNCTION("""COMPUTED_VALUE"""),44540.66666666667)</f>
        <v>44540.66667</v>
      </c>
      <c r="B239" s="1">
        <f>IFERROR(__xludf.DUMMYFUNCTION("""COMPUTED_VALUE"""),149.1)</f>
        <v>149.1</v>
      </c>
      <c r="C239" s="1">
        <f>IFERROR(__xludf.DUMMYFUNCTION("""COMPUTED_VALUE"""),149.4)</f>
        <v>149.4</v>
      </c>
      <c r="D239" s="1">
        <f>IFERROR(__xludf.DUMMYFUNCTION("""COMPUTED_VALUE"""),147.36)</f>
        <v>147.36</v>
      </c>
      <c r="E239" s="1">
        <f>IFERROR(__xludf.DUMMYFUNCTION("""COMPUTED_VALUE"""),148.68)</f>
        <v>148.68</v>
      </c>
      <c r="F239" s="1">
        <f>IFERROR(__xludf.DUMMYFUNCTION("""COMPUTED_VALUE"""),1081923.0)</f>
        <v>1081923</v>
      </c>
    </row>
    <row r="240">
      <c r="A240" s="2">
        <f>IFERROR(__xludf.DUMMYFUNCTION("""COMPUTED_VALUE"""),44543.66666666667)</f>
        <v>44543.66667</v>
      </c>
      <c r="B240" s="1">
        <f>IFERROR(__xludf.DUMMYFUNCTION("""COMPUTED_VALUE"""),148.44)</f>
        <v>148.44</v>
      </c>
      <c r="C240" s="1">
        <f>IFERROR(__xludf.DUMMYFUNCTION("""COMPUTED_VALUE"""),148.56)</f>
        <v>148.56</v>
      </c>
      <c r="D240" s="1">
        <f>IFERROR(__xludf.DUMMYFUNCTION("""COMPUTED_VALUE"""),146.36)</f>
        <v>146.36</v>
      </c>
      <c r="E240" s="1">
        <f>IFERROR(__xludf.DUMMYFUNCTION("""COMPUTED_VALUE"""),146.7)</f>
        <v>146.7</v>
      </c>
      <c r="F240" s="1">
        <f>IFERROR(__xludf.DUMMYFUNCTION("""COMPUTED_VALUE"""),1205196.0)</f>
        <v>1205196</v>
      </c>
    </row>
    <row r="241">
      <c r="A241" s="2">
        <f>IFERROR(__xludf.DUMMYFUNCTION("""COMPUTED_VALUE"""),44544.66666666667)</f>
        <v>44544.66667</v>
      </c>
      <c r="B241" s="1">
        <f>IFERROR(__xludf.DUMMYFUNCTION("""COMPUTED_VALUE"""),144.77)</f>
        <v>144.77</v>
      </c>
      <c r="C241" s="1">
        <f>IFERROR(__xludf.DUMMYFUNCTION("""COMPUTED_VALUE"""),145.44)</f>
        <v>145.44</v>
      </c>
      <c r="D241" s="1">
        <f>IFERROR(__xludf.DUMMYFUNCTION("""COMPUTED_VALUE"""),142.24)</f>
        <v>142.24</v>
      </c>
      <c r="E241" s="1">
        <f>IFERROR(__xludf.DUMMYFUNCTION("""COMPUTED_VALUE"""),144.97)</f>
        <v>144.97</v>
      </c>
      <c r="F241" s="1">
        <f>IFERROR(__xludf.DUMMYFUNCTION("""COMPUTED_VALUE"""),1238940.0)</f>
        <v>1238940</v>
      </c>
    </row>
    <row r="242">
      <c r="A242" s="2">
        <f>IFERROR(__xludf.DUMMYFUNCTION("""COMPUTED_VALUE"""),44545.66666666667)</f>
        <v>44545.66667</v>
      </c>
      <c r="B242" s="1">
        <f>IFERROR(__xludf.DUMMYFUNCTION("""COMPUTED_VALUE"""),144.37)</f>
        <v>144.37</v>
      </c>
      <c r="C242" s="1">
        <f>IFERROR(__xludf.DUMMYFUNCTION("""COMPUTED_VALUE"""),147.52)</f>
        <v>147.52</v>
      </c>
      <c r="D242" s="1">
        <f>IFERROR(__xludf.DUMMYFUNCTION("""COMPUTED_VALUE"""),142.71)</f>
        <v>142.71</v>
      </c>
      <c r="E242" s="1">
        <f>IFERROR(__xludf.DUMMYFUNCTION("""COMPUTED_VALUE"""),147.37)</f>
        <v>147.37</v>
      </c>
      <c r="F242" s="1">
        <f>IFERROR(__xludf.DUMMYFUNCTION("""COMPUTED_VALUE"""),1364048.0)</f>
        <v>1364048</v>
      </c>
    </row>
    <row r="243">
      <c r="A243" s="2">
        <f>IFERROR(__xludf.DUMMYFUNCTION("""COMPUTED_VALUE"""),44546.66666666667)</f>
        <v>44546.66667</v>
      </c>
      <c r="B243" s="1">
        <f>IFERROR(__xludf.DUMMYFUNCTION("""COMPUTED_VALUE"""),148.08)</f>
        <v>148.08</v>
      </c>
      <c r="C243" s="1">
        <f>IFERROR(__xludf.DUMMYFUNCTION("""COMPUTED_VALUE"""),148.55)</f>
        <v>148.55</v>
      </c>
      <c r="D243" s="1">
        <f>IFERROR(__xludf.DUMMYFUNCTION("""COMPUTED_VALUE"""),144.09)</f>
        <v>144.09</v>
      </c>
      <c r="E243" s="1">
        <f>IFERROR(__xludf.DUMMYFUNCTION("""COMPUTED_VALUE"""),144.84)</f>
        <v>144.84</v>
      </c>
      <c r="F243" s="1">
        <f>IFERROR(__xludf.DUMMYFUNCTION("""COMPUTED_VALUE"""),1369987.0)</f>
        <v>1369987</v>
      </c>
    </row>
    <row r="244">
      <c r="A244" s="2">
        <f>IFERROR(__xludf.DUMMYFUNCTION("""COMPUTED_VALUE"""),44547.66666666667)</f>
        <v>44547.66667</v>
      </c>
      <c r="B244" s="1">
        <f>IFERROR(__xludf.DUMMYFUNCTION("""COMPUTED_VALUE"""),142.71)</f>
        <v>142.71</v>
      </c>
      <c r="C244" s="1">
        <f>IFERROR(__xludf.DUMMYFUNCTION("""COMPUTED_VALUE"""),144.46)</f>
        <v>144.46</v>
      </c>
      <c r="D244" s="1">
        <f>IFERROR(__xludf.DUMMYFUNCTION("""COMPUTED_VALUE"""),141.79)</f>
        <v>141.79</v>
      </c>
      <c r="E244" s="1">
        <f>IFERROR(__xludf.DUMMYFUNCTION("""COMPUTED_VALUE"""),142.8)</f>
        <v>142.8</v>
      </c>
      <c r="F244" s="1">
        <f>IFERROR(__xludf.DUMMYFUNCTION("""COMPUTED_VALUE"""),2170235.0)</f>
        <v>2170235</v>
      </c>
    </row>
    <row r="245">
      <c r="A245" s="2">
        <f>IFERROR(__xludf.DUMMYFUNCTION("""COMPUTED_VALUE"""),44550.66666666667)</f>
        <v>44550.66667</v>
      </c>
      <c r="B245" s="1">
        <f>IFERROR(__xludf.DUMMYFUNCTION("""COMPUTED_VALUE"""),140.68)</f>
        <v>140.68</v>
      </c>
      <c r="C245" s="1">
        <f>IFERROR(__xludf.DUMMYFUNCTION("""COMPUTED_VALUE"""),142.61)</f>
        <v>142.61</v>
      </c>
      <c r="D245" s="1">
        <f>IFERROR(__xludf.DUMMYFUNCTION("""COMPUTED_VALUE"""),140.25)</f>
        <v>140.25</v>
      </c>
      <c r="E245" s="1">
        <f>IFERROR(__xludf.DUMMYFUNCTION("""COMPUTED_VALUE"""),142.4)</f>
        <v>142.4</v>
      </c>
      <c r="F245" s="1">
        <f>IFERROR(__xludf.DUMMYFUNCTION("""COMPUTED_VALUE"""),1013176.0)</f>
        <v>1013176</v>
      </c>
    </row>
    <row r="246">
      <c r="A246" s="2">
        <f>IFERROR(__xludf.DUMMYFUNCTION("""COMPUTED_VALUE"""),44551.66666666667)</f>
        <v>44551.66667</v>
      </c>
      <c r="B246" s="1">
        <f>IFERROR(__xludf.DUMMYFUNCTION("""COMPUTED_VALUE"""),143.15)</f>
        <v>143.15</v>
      </c>
      <c r="C246" s="1">
        <f>IFERROR(__xludf.DUMMYFUNCTION("""COMPUTED_VALUE"""),144.69)</f>
        <v>144.69</v>
      </c>
      <c r="D246" s="1">
        <f>IFERROR(__xludf.DUMMYFUNCTION("""COMPUTED_VALUE"""),141.74)</f>
        <v>141.74</v>
      </c>
      <c r="E246" s="1">
        <f>IFERROR(__xludf.DUMMYFUNCTION("""COMPUTED_VALUE"""),144.22)</f>
        <v>144.22</v>
      </c>
      <c r="F246" s="1">
        <f>IFERROR(__xludf.DUMMYFUNCTION("""COMPUTED_VALUE"""),977597.0)</f>
        <v>977597</v>
      </c>
    </row>
    <row r="247">
      <c r="A247" s="2">
        <f>IFERROR(__xludf.DUMMYFUNCTION("""COMPUTED_VALUE"""),44552.66666666667)</f>
        <v>44552.66667</v>
      </c>
      <c r="B247" s="1">
        <f>IFERROR(__xludf.DUMMYFUNCTION("""COMPUTED_VALUE"""),144.1)</f>
        <v>144.1</v>
      </c>
      <c r="C247" s="1">
        <f>IFERROR(__xludf.DUMMYFUNCTION("""COMPUTED_VALUE"""),147.3)</f>
        <v>147.3</v>
      </c>
      <c r="D247" s="1">
        <f>IFERROR(__xludf.DUMMYFUNCTION("""COMPUTED_VALUE"""),143.96)</f>
        <v>143.96</v>
      </c>
      <c r="E247" s="1">
        <f>IFERROR(__xludf.DUMMYFUNCTION("""COMPUTED_VALUE"""),146.95)</f>
        <v>146.95</v>
      </c>
      <c r="F247" s="1">
        <f>IFERROR(__xludf.DUMMYFUNCTION("""COMPUTED_VALUE"""),922024.0)</f>
        <v>922024</v>
      </c>
    </row>
    <row r="248">
      <c r="A248" s="2">
        <f>IFERROR(__xludf.DUMMYFUNCTION("""COMPUTED_VALUE"""),44553.66666666667)</f>
        <v>44553.66667</v>
      </c>
      <c r="B248" s="1">
        <f>IFERROR(__xludf.DUMMYFUNCTION("""COMPUTED_VALUE"""),147.09)</f>
        <v>147.09</v>
      </c>
      <c r="C248" s="1">
        <f>IFERROR(__xludf.DUMMYFUNCTION("""COMPUTED_VALUE"""),148.57)</f>
        <v>148.57</v>
      </c>
      <c r="D248" s="1">
        <f>IFERROR(__xludf.DUMMYFUNCTION("""COMPUTED_VALUE"""),146.95)</f>
        <v>146.95</v>
      </c>
      <c r="E248" s="1">
        <f>IFERROR(__xludf.DUMMYFUNCTION("""COMPUTED_VALUE"""),147.14)</f>
        <v>147.14</v>
      </c>
      <c r="F248" s="1">
        <f>IFERROR(__xludf.DUMMYFUNCTION("""COMPUTED_VALUE"""),690934.0)</f>
        <v>690934</v>
      </c>
    </row>
    <row r="249">
      <c r="A249" s="2">
        <f>IFERROR(__xludf.DUMMYFUNCTION("""COMPUTED_VALUE"""),44557.66666666667)</f>
        <v>44557.66667</v>
      </c>
      <c r="B249" s="1">
        <f>IFERROR(__xludf.DUMMYFUNCTION("""COMPUTED_VALUE"""),147.46)</f>
        <v>147.46</v>
      </c>
      <c r="C249" s="1">
        <f>IFERROR(__xludf.DUMMYFUNCTION("""COMPUTED_VALUE"""),148.43)</f>
        <v>148.43</v>
      </c>
      <c r="D249" s="1">
        <f>IFERROR(__xludf.DUMMYFUNCTION("""COMPUTED_VALUE"""),147.25)</f>
        <v>147.25</v>
      </c>
      <c r="E249" s="1">
        <f>IFERROR(__xludf.DUMMYFUNCTION("""COMPUTED_VALUE"""),148.06)</f>
        <v>148.06</v>
      </c>
      <c r="F249" s="1">
        <f>IFERROR(__xludf.DUMMYFUNCTION("""COMPUTED_VALUE"""),662966.0)</f>
        <v>662966</v>
      </c>
    </row>
    <row r="250">
      <c r="A250" s="2">
        <f>IFERROR(__xludf.DUMMYFUNCTION("""COMPUTED_VALUE"""),44558.66666666667)</f>
        <v>44558.66667</v>
      </c>
      <c r="B250" s="1">
        <f>IFERROR(__xludf.DUMMYFUNCTION("""COMPUTED_VALUE"""),148.37)</f>
        <v>148.37</v>
      </c>
      <c r="C250" s="1">
        <f>IFERROR(__xludf.DUMMYFUNCTION("""COMPUTED_VALUE"""),148.37)</f>
        <v>148.37</v>
      </c>
      <c r="D250" s="1">
        <f>IFERROR(__xludf.DUMMYFUNCTION("""COMPUTED_VALUE"""),145.94)</f>
        <v>145.94</v>
      </c>
      <c r="E250" s="1">
        <f>IFERROR(__xludf.DUMMYFUNCTION("""COMPUTED_VALUE"""),146.45)</f>
        <v>146.45</v>
      </c>
      <c r="F250" s="1">
        <f>IFERROR(__xludf.DUMMYFUNCTION("""COMPUTED_VALUE"""),931792.0)</f>
        <v>931792</v>
      </c>
    </row>
    <row r="251">
      <c r="A251" s="2">
        <f>IFERROR(__xludf.DUMMYFUNCTION("""COMPUTED_VALUE"""),44559.66666666667)</f>
        <v>44559.66667</v>
      </c>
      <c r="B251" s="1">
        <f>IFERROR(__xludf.DUMMYFUNCTION("""COMPUTED_VALUE"""),146.43)</f>
        <v>146.43</v>
      </c>
      <c r="C251" s="1">
        <f>IFERROR(__xludf.DUMMYFUNCTION("""COMPUTED_VALUE"""),147.18)</f>
        <v>147.18</v>
      </c>
      <c r="D251" s="1">
        <f>IFERROR(__xludf.DUMMYFUNCTION("""COMPUTED_VALUE"""),145.5)</f>
        <v>145.5</v>
      </c>
      <c r="E251" s="1">
        <f>IFERROR(__xludf.DUMMYFUNCTION("""COMPUTED_VALUE"""),146.5)</f>
        <v>146.5</v>
      </c>
      <c r="F251" s="1">
        <f>IFERROR(__xludf.DUMMYFUNCTION("""COMPUTED_VALUE"""),851236.0)</f>
        <v>851236</v>
      </c>
    </row>
    <row r="252">
      <c r="A252" s="2">
        <f>IFERROR(__xludf.DUMMYFUNCTION("""COMPUTED_VALUE"""),44560.66666666667)</f>
        <v>44560.66667</v>
      </c>
      <c r="B252" s="1">
        <f>IFERROR(__xludf.DUMMYFUNCTION("""COMPUTED_VALUE"""),146.45)</f>
        <v>146.45</v>
      </c>
      <c r="C252" s="1">
        <f>IFERROR(__xludf.DUMMYFUNCTION("""COMPUTED_VALUE"""),147.06)</f>
        <v>147.06</v>
      </c>
      <c r="D252" s="1">
        <f>IFERROR(__xludf.DUMMYFUNCTION("""COMPUTED_VALUE"""),145.76)</f>
        <v>145.76</v>
      </c>
      <c r="E252" s="1">
        <f>IFERROR(__xludf.DUMMYFUNCTION("""COMPUTED_VALUE"""),146.0)</f>
        <v>146</v>
      </c>
      <c r="F252" s="1">
        <f>IFERROR(__xludf.DUMMYFUNCTION("""COMPUTED_VALUE"""),648851.0)</f>
        <v>648851</v>
      </c>
    </row>
    <row r="253">
      <c r="A253" s="2">
        <f>IFERROR(__xludf.DUMMYFUNCTION("""COMPUTED_VALUE"""),44561.66666666667)</f>
        <v>44561.66667</v>
      </c>
      <c r="B253" s="1">
        <f>IFERROR(__xludf.DUMMYFUNCTION("""COMPUTED_VALUE"""),145.54)</f>
        <v>145.54</v>
      </c>
      <c r="C253" s="1">
        <f>IFERROR(__xludf.DUMMYFUNCTION("""COMPUTED_VALUE"""),146.37)</f>
        <v>146.37</v>
      </c>
      <c r="D253" s="1">
        <f>IFERROR(__xludf.DUMMYFUNCTION("""COMPUTED_VALUE"""),144.68)</f>
        <v>144.68</v>
      </c>
      <c r="E253" s="1">
        <f>IFERROR(__xludf.DUMMYFUNCTION("""COMPUTED_VALUE"""),144.68)</f>
        <v>144.68</v>
      </c>
      <c r="F253" s="1">
        <f>IFERROR(__xludf.DUMMYFUNCTION("""COMPUTED_VALUE"""),864885.0)</f>
        <v>864885</v>
      </c>
    </row>
    <row r="254">
      <c r="A254" s="2">
        <f>IFERROR(__xludf.DUMMYFUNCTION("""COMPUTED_VALUE"""),44564.66666666667)</f>
        <v>44564.66667</v>
      </c>
      <c r="B254" s="1">
        <f>IFERROR(__xludf.DUMMYFUNCTION("""COMPUTED_VALUE"""),144.48)</f>
        <v>144.48</v>
      </c>
      <c r="C254" s="1">
        <f>IFERROR(__xludf.DUMMYFUNCTION("""COMPUTED_VALUE"""),145.55)</f>
        <v>145.55</v>
      </c>
      <c r="D254" s="1">
        <f>IFERROR(__xludf.DUMMYFUNCTION("""COMPUTED_VALUE"""),143.5)</f>
        <v>143.5</v>
      </c>
      <c r="E254" s="1">
        <f>IFERROR(__xludf.DUMMYFUNCTION("""COMPUTED_VALUE"""),145.07)</f>
        <v>145.07</v>
      </c>
      <c r="F254" s="1">
        <f>IFERROR(__xludf.DUMMYFUNCTION("""COMPUTED_VALUE"""),1261225.0)</f>
        <v>1261225</v>
      </c>
    </row>
    <row r="255">
      <c r="A255" s="2">
        <f>IFERROR(__xludf.DUMMYFUNCTION("""COMPUTED_VALUE"""),44565.66666666667)</f>
        <v>44565.66667</v>
      </c>
      <c r="B255" s="1">
        <f>IFERROR(__xludf.DUMMYFUNCTION("""COMPUTED_VALUE"""),145.55)</f>
        <v>145.55</v>
      </c>
      <c r="C255" s="1">
        <f>IFERROR(__xludf.DUMMYFUNCTION("""COMPUTED_VALUE"""),146.61)</f>
        <v>146.61</v>
      </c>
      <c r="D255" s="1">
        <f>IFERROR(__xludf.DUMMYFUNCTION("""COMPUTED_VALUE"""),143.82)</f>
        <v>143.82</v>
      </c>
      <c r="E255" s="1">
        <f>IFERROR(__xludf.DUMMYFUNCTION("""COMPUTED_VALUE"""),144.42)</f>
        <v>144.42</v>
      </c>
      <c r="F255" s="1">
        <f>IFERROR(__xludf.DUMMYFUNCTION("""COMPUTED_VALUE"""),1146389.0)</f>
        <v>1146389</v>
      </c>
    </row>
    <row r="256">
      <c r="A256" s="2">
        <f>IFERROR(__xludf.DUMMYFUNCTION("""COMPUTED_VALUE"""),44566.66666666667)</f>
        <v>44566.66667</v>
      </c>
      <c r="B256" s="1">
        <f>IFERROR(__xludf.DUMMYFUNCTION("""COMPUTED_VALUE"""),144.18)</f>
        <v>144.18</v>
      </c>
      <c r="C256" s="1">
        <f>IFERROR(__xludf.DUMMYFUNCTION("""COMPUTED_VALUE"""),144.3)</f>
        <v>144.3</v>
      </c>
      <c r="D256" s="1">
        <f>IFERROR(__xludf.DUMMYFUNCTION("""COMPUTED_VALUE"""),137.52)</f>
        <v>137.52</v>
      </c>
      <c r="E256" s="1">
        <f>IFERROR(__xludf.DUMMYFUNCTION("""COMPUTED_VALUE"""),137.65)</f>
        <v>137.65</v>
      </c>
      <c r="F256" s="1">
        <f>IFERROR(__xludf.DUMMYFUNCTION("""COMPUTED_VALUE"""),2482076.0)</f>
        <v>2482076</v>
      </c>
    </row>
    <row r="257">
      <c r="A257" s="2">
        <f>IFERROR(__xludf.DUMMYFUNCTION("""COMPUTED_VALUE"""),44567.66666666667)</f>
        <v>44567.66667</v>
      </c>
      <c r="B257" s="1">
        <f>IFERROR(__xludf.DUMMYFUNCTION("""COMPUTED_VALUE"""),137.5)</f>
        <v>137.5</v>
      </c>
      <c r="C257" s="1">
        <f>IFERROR(__xludf.DUMMYFUNCTION("""COMPUTED_VALUE"""),139.69)</f>
        <v>139.69</v>
      </c>
      <c r="D257" s="1">
        <f>IFERROR(__xludf.DUMMYFUNCTION("""COMPUTED_VALUE"""),136.76)</f>
        <v>136.76</v>
      </c>
      <c r="E257" s="1">
        <f>IFERROR(__xludf.DUMMYFUNCTION("""COMPUTED_VALUE"""),137.55)</f>
        <v>137.55</v>
      </c>
      <c r="F257" s="1">
        <f>IFERROR(__xludf.DUMMYFUNCTION("""COMPUTED_VALUE"""),1452452.0)</f>
        <v>1452452</v>
      </c>
    </row>
    <row r="258">
      <c r="A258" s="2">
        <f>IFERROR(__xludf.DUMMYFUNCTION("""COMPUTED_VALUE"""),44568.66666666667)</f>
        <v>44568.66667</v>
      </c>
      <c r="B258" s="1">
        <f>IFERROR(__xludf.DUMMYFUNCTION("""COMPUTED_VALUE"""),137.91)</f>
        <v>137.91</v>
      </c>
      <c r="C258" s="1">
        <f>IFERROR(__xludf.DUMMYFUNCTION("""COMPUTED_VALUE"""),138.25)</f>
        <v>138.25</v>
      </c>
      <c r="D258" s="1">
        <f>IFERROR(__xludf.DUMMYFUNCTION("""COMPUTED_VALUE"""),135.79)</f>
        <v>135.79</v>
      </c>
      <c r="E258" s="1">
        <f>IFERROR(__xludf.DUMMYFUNCTION("""COMPUTED_VALUE"""),137.0)</f>
        <v>137</v>
      </c>
      <c r="F258" s="1">
        <f>IFERROR(__xludf.DUMMYFUNCTION("""COMPUTED_VALUE"""),970412.0)</f>
        <v>970412</v>
      </c>
    </row>
    <row r="259">
      <c r="A259" s="2">
        <f>IFERROR(__xludf.DUMMYFUNCTION("""COMPUTED_VALUE"""),44571.66666666667)</f>
        <v>44571.66667</v>
      </c>
      <c r="B259" s="1">
        <f>IFERROR(__xludf.DUMMYFUNCTION("""COMPUTED_VALUE"""),135.1)</f>
        <v>135.1</v>
      </c>
      <c r="C259" s="1">
        <f>IFERROR(__xludf.DUMMYFUNCTION("""COMPUTED_VALUE"""),138.64)</f>
        <v>138.64</v>
      </c>
      <c r="D259" s="1">
        <f>IFERROR(__xludf.DUMMYFUNCTION("""COMPUTED_VALUE"""),133.14)</f>
        <v>133.14</v>
      </c>
      <c r="E259" s="1">
        <f>IFERROR(__xludf.DUMMYFUNCTION("""COMPUTED_VALUE"""),138.57)</f>
        <v>138.57</v>
      </c>
      <c r="F259" s="1">
        <f>IFERROR(__xludf.DUMMYFUNCTION("""COMPUTED_VALUE"""),1704784.0)</f>
        <v>1704784</v>
      </c>
    </row>
    <row r="260">
      <c r="A260" s="2">
        <f>IFERROR(__xludf.DUMMYFUNCTION("""COMPUTED_VALUE"""),44572.66666666667)</f>
        <v>44572.66667</v>
      </c>
      <c r="B260" s="1">
        <f>IFERROR(__xludf.DUMMYFUNCTION("""COMPUTED_VALUE"""),138.18)</f>
        <v>138.18</v>
      </c>
      <c r="C260" s="1">
        <f>IFERROR(__xludf.DUMMYFUNCTION("""COMPUTED_VALUE"""),140.33)</f>
        <v>140.33</v>
      </c>
      <c r="D260" s="1">
        <f>IFERROR(__xludf.DUMMYFUNCTION("""COMPUTED_VALUE"""),136.81)</f>
        <v>136.81</v>
      </c>
      <c r="E260" s="1">
        <f>IFERROR(__xludf.DUMMYFUNCTION("""COMPUTED_VALUE"""),140.02)</f>
        <v>140.02</v>
      </c>
      <c r="F260" s="1">
        <f>IFERROR(__xludf.DUMMYFUNCTION("""COMPUTED_VALUE"""),1175062.0)</f>
        <v>1175062</v>
      </c>
    </row>
    <row r="261">
      <c r="A261" s="2">
        <f>IFERROR(__xludf.DUMMYFUNCTION("""COMPUTED_VALUE"""),44573.66666666667)</f>
        <v>44573.66667</v>
      </c>
      <c r="B261" s="1">
        <f>IFERROR(__xludf.DUMMYFUNCTION("""COMPUTED_VALUE"""),141.55)</f>
        <v>141.55</v>
      </c>
      <c r="C261" s="1">
        <f>IFERROR(__xludf.DUMMYFUNCTION("""COMPUTED_VALUE"""),142.81)</f>
        <v>142.81</v>
      </c>
      <c r="D261" s="1">
        <f>IFERROR(__xludf.DUMMYFUNCTION("""COMPUTED_VALUE"""),141.11)</f>
        <v>141.11</v>
      </c>
      <c r="E261" s="1">
        <f>IFERROR(__xludf.DUMMYFUNCTION("""COMPUTED_VALUE"""),141.65)</f>
        <v>141.65</v>
      </c>
      <c r="F261" s="1">
        <f>IFERROR(__xludf.DUMMYFUNCTION("""COMPUTED_VALUE"""),1182079.0)</f>
        <v>1182079</v>
      </c>
    </row>
    <row r="262">
      <c r="A262" s="2">
        <f>IFERROR(__xludf.DUMMYFUNCTION("""COMPUTED_VALUE"""),44574.66666666667)</f>
        <v>44574.66667</v>
      </c>
      <c r="B262" s="1">
        <f>IFERROR(__xludf.DUMMYFUNCTION("""COMPUTED_VALUE"""),141.84)</f>
        <v>141.84</v>
      </c>
      <c r="C262" s="1">
        <f>IFERROR(__xludf.DUMMYFUNCTION("""COMPUTED_VALUE"""),143.19)</f>
        <v>143.19</v>
      </c>
      <c r="D262" s="1">
        <f>IFERROR(__xludf.DUMMYFUNCTION("""COMPUTED_VALUE"""),138.91)</f>
        <v>138.91</v>
      </c>
      <c r="E262" s="1">
        <f>IFERROR(__xludf.DUMMYFUNCTION("""COMPUTED_VALUE"""),139.13)</f>
        <v>139.13</v>
      </c>
      <c r="F262" s="1">
        <f>IFERROR(__xludf.DUMMYFUNCTION("""COMPUTED_VALUE"""),1328254.0)</f>
        <v>1328254</v>
      </c>
    </row>
    <row r="263">
      <c r="A263" s="2">
        <f>IFERROR(__xludf.DUMMYFUNCTION("""COMPUTED_VALUE"""),44575.66666666667)</f>
        <v>44575.66667</v>
      </c>
      <c r="B263" s="1">
        <f>IFERROR(__xludf.DUMMYFUNCTION("""COMPUTED_VALUE"""),137.5)</f>
        <v>137.5</v>
      </c>
      <c r="C263" s="1">
        <f>IFERROR(__xludf.DUMMYFUNCTION("""COMPUTED_VALUE"""),141.2)</f>
        <v>141.2</v>
      </c>
      <c r="D263" s="1">
        <f>IFERROR(__xludf.DUMMYFUNCTION("""COMPUTED_VALUE"""),137.5)</f>
        <v>137.5</v>
      </c>
      <c r="E263" s="1">
        <f>IFERROR(__xludf.DUMMYFUNCTION("""COMPUTED_VALUE"""),139.79)</f>
        <v>139.79</v>
      </c>
      <c r="F263" s="1">
        <f>IFERROR(__xludf.DUMMYFUNCTION("""COMPUTED_VALUE"""),1191296.0)</f>
        <v>1191296</v>
      </c>
    </row>
    <row r="264">
      <c r="A264" s="2">
        <f>IFERROR(__xludf.DUMMYFUNCTION("""COMPUTED_VALUE"""),44579.66666666667)</f>
        <v>44579.66667</v>
      </c>
      <c r="B264" s="1">
        <f>IFERROR(__xludf.DUMMYFUNCTION("""COMPUTED_VALUE"""),136.6)</f>
        <v>136.6</v>
      </c>
      <c r="C264" s="1">
        <f>IFERROR(__xludf.DUMMYFUNCTION("""COMPUTED_VALUE"""),137.39)</f>
        <v>137.39</v>
      </c>
      <c r="D264" s="1">
        <f>IFERROR(__xludf.DUMMYFUNCTION("""COMPUTED_VALUE"""),135.62)</f>
        <v>135.62</v>
      </c>
      <c r="E264" s="1">
        <f>IFERROR(__xludf.DUMMYFUNCTION("""COMPUTED_VALUE"""),136.29)</f>
        <v>136.29</v>
      </c>
      <c r="F264" s="1">
        <f>IFERROR(__xludf.DUMMYFUNCTION("""COMPUTED_VALUE"""),1370098.0)</f>
        <v>1370098</v>
      </c>
    </row>
    <row r="265">
      <c r="A265" s="2">
        <f>IFERROR(__xludf.DUMMYFUNCTION("""COMPUTED_VALUE"""),44580.66666666667)</f>
        <v>44580.66667</v>
      </c>
      <c r="B265" s="1">
        <f>IFERROR(__xludf.DUMMYFUNCTION("""COMPUTED_VALUE"""),136.94)</f>
        <v>136.94</v>
      </c>
      <c r="C265" s="1">
        <f>IFERROR(__xludf.DUMMYFUNCTION("""COMPUTED_VALUE"""),138.4)</f>
        <v>138.4</v>
      </c>
      <c r="D265" s="1">
        <f>IFERROR(__xludf.DUMMYFUNCTION("""COMPUTED_VALUE"""),135.5)</f>
        <v>135.5</v>
      </c>
      <c r="E265" s="1">
        <f>IFERROR(__xludf.DUMMYFUNCTION("""COMPUTED_VALUE"""),135.65)</f>
        <v>135.65</v>
      </c>
      <c r="F265" s="1">
        <f>IFERROR(__xludf.DUMMYFUNCTION("""COMPUTED_VALUE"""),1039764.0)</f>
        <v>1039764</v>
      </c>
    </row>
    <row r="266">
      <c r="A266" s="2">
        <f>IFERROR(__xludf.DUMMYFUNCTION("""COMPUTED_VALUE"""),44581.66666666667)</f>
        <v>44581.66667</v>
      </c>
      <c r="B266" s="1">
        <f>IFERROR(__xludf.DUMMYFUNCTION("""COMPUTED_VALUE"""),136.51)</f>
        <v>136.51</v>
      </c>
      <c r="C266" s="1">
        <f>IFERROR(__xludf.DUMMYFUNCTION("""COMPUTED_VALUE"""),137.91)</f>
        <v>137.91</v>
      </c>
      <c r="D266" s="1">
        <f>IFERROR(__xludf.DUMMYFUNCTION("""COMPUTED_VALUE"""),133.14)</f>
        <v>133.14</v>
      </c>
      <c r="E266" s="1">
        <f>IFERROR(__xludf.DUMMYFUNCTION("""COMPUTED_VALUE"""),133.51)</f>
        <v>133.51</v>
      </c>
      <c r="F266" s="1">
        <f>IFERROR(__xludf.DUMMYFUNCTION("""COMPUTED_VALUE"""),1096528.0)</f>
        <v>1096528</v>
      </c>
    </row>
    <row r="267">
      <c r="A267" s="2">
        <f>IFERROR(__xludf.DUMMYFUNCTION("""COMPUTED_VALUE"""),44582.66666666667)</f>
        <v>44582.66667</v>
      </c>
      <c r="B267" s="1">
        <f>IFERROR(__xludf.DUMMYFUNCTION("""COMPUTED_VALUE"""),133.01)</f>
        <v>133.01</v>
      </c>
      <c r="C267" s="1">
        <f>IFERROR(__xludf.DUMMYFUNCTION("""COMPUTED_VALUE"""),134.76)</f>
        <v>134.76</v>
      </c>
      <c r="D267" s="1">
        <f>IFERROR(__xludf.DUMMYFUNCTION("""COMPUTED_VALUE"""),130.0)</f>
        <v>130</v>
      </c>
      <c r="E267" s="1">
        <f>IFERROR(__xludf.DUMMYFUNCTION("""COMPUTED_VALUE"""),130.09)</f>
        <v>130.09</v>
      </c>
      <c r="F267" s="1">
        <f>IFERROR(__xludf.DUMMYFUNCTION("""COMPUTED_VALUE"""),2095961.0)</f>
        <v>2095961</v>
      </c>
    </row>
    <row r="268">
      <c r="A268" s="2">
        <f>IFERROR(__xludf.DUMMYFUNCTION("""COMPUTED_VALUE"""),44585.66666666667)</f>
        <v>44585.66667</v>
      </c>
      <c r="B268" s="1">
        <f>IFERROR(__xludf.DUMMYFUNCTION("""COMPUTED_VALUE"""),126.03)</f>
        <v>126.03</v>
      </c>
      <c r="C268" s="1">
        <f>IFERROR(__xludf.DUMMYFUNCTION("""COMPUTED_VALUE"""),130.78)</f>
        <v>130.78</v>
      </c>
      <c r="D268" s="1">
        <f>IFERROR(__xludf.DUMMYFUNCTION("""COMPUTED_VALUE"""),124.64)</f>
        <v>124.64</v>
      </c>
      <c r="E268" s="1">
        <f>IFERROR(__xludf.DUMMYFUNCTION("""COMPUTED_VALUE"""),130.37)</f>
        <v>130.37</v>
      </c>
      <c r="F268" s="1">
        <f>IFERROR(__xludf.DUMMYFUNCTION("""COMPUTED_VALUE"""),2764602.0)</f>
        <v>2764602</v>
      </c>
    </row>
    <row r="269">
      <c r="A269" s="2">
        <f>IFERROR(__xludf.DUMMYFUNCTION("""COMPUTED_VALUE"""),44586.66666666667)</f>
        <v>44586.66667</v>
      </c>
      <c r="B269" s="1">
        <f>IFERROR(__xludf.DUMMYFUNCTION("""COMPUTED_VALUE"""),128.44)</f>
        <v>128.44</v>
      </c>
      <c r="C269" s="1">
        <f>IFERROR(__xludf.DUMMYFUNCTION("""COMPUTED_VALUE"""),129.34)</f>
        <v>129.34</v>
      </c>
      <c r="D269" s="1">
        <f>IFERROR(__xludf.DUMMYFUNCTION("""COMPUTED_VALUE"""),126.38)</f>
        <v>126.38</v>
      </c>
      <c r="E269" s="1">
        <f>IFERROR(__xludf.DUMMYFUNCTION("""COMPUTED_VALUE"""),126.74)</f>
        <v>126.74</v>
      </c>
      <c r="F269" s="1">
        <f>IFERROR(__xludf.DUMMYFUNCTION("""COMPUTED_VALUE"""),1800430.0)</f>
        <v>1800430</v>
      </c>
    </row>
    <row r="270">
      <c r="A270" s="2">
        <f>IFERROR(__xludf.DUMMYFUNCTION("""COMPUTED_VALUE"""),44587.66666666667)</f>
        <v>44587.66667</v>
      </c>
      <c r="B270" s="1">
        <f>IFERROR(__xludf.DUMMYFUNCTION("""COMPUTED_VALUE"""),130.59)</f>
        <v>130.59</v>
      </c>
      <c r="C270" s="1">
        <f>IFERROR(__xludf.DUMMYFUNCTION("""COMPUTED_VALUE"""),132.81)</f>
        <v>132.81</v>
      </c>
      <c r="D270" s="1">
        <f>IFERROR(__xludf.DUMMYFUNCTION("""COMPUTED_VALUE"""),127.15)</f>
        <v>127.15</v>
      </c>
      <c r="E270" s="1">
        <f>IFERROR(__xludf.DUMMYFUNCTION("""COMPUTED_VALUE"""),129.24)</f>
        <v>129.24</v>
      </c>
      <c r="F270" s="1">
        <f>IFERROR(__xludf.DUMMYFUNCTION("""COMPUTED_VALUE"""),1981544.0)</f>
        <v>1981544</v>
      </c>
    </row>
    <row r="271">
      <c r="A271" s="2">
        <f>IFERROR(__xludf.DUMMYFUNCTION("""COMPUTED_VALUE"""),44588.66666666667)</f>
        <v>44588.66667</v>
      </c>
      <c r="B271" s="1">
        <f>IFERROR(__xludf.DUMMYFUNCTION("""COMPUTED_VALUE"""),131.36)</f>
        <v>131.36</v>
      </c>
      <c r="C271" s="1">
        <f>IFERROR(__xludf.DUMMYFUNCTION("""COMPUTED_VALUE"""),132.61)</f>
        <v>132.61</v>
      </c>
      <c r="D271" s="1">
        <f>IFERROR(__xludf.DUMMYFUNCTION("""COMPUTED_VALUE"""),128.95)</f>
        <v>128.95</v>
      </c>
      <c r="E271" s="1">
        <f>IFERROR(__xludf.DUMMYFUNCTION("""COMPUTED_VALUE"""),129.12)</f>
        <v>129.12</v>
      </c>
      <c r="F271" s="1">
        <f>IFERROR(__xludf.DUMMYFUNCTION("""COMPUTED_VALUE"""),1514251.0)</f>
        <v>1514251</v>
      </c>
    </row>
    <row r="272">
      <c r="A272" s="2">
        <f>IFERROR(__xludf.DUMMYFUNCTION("""COMPUTED_VALUE"""),44589.66666666667)</f>
        <v>44589.66667</v>
      </c>
      <c r="B272" s="1">
        <f>IFERROR(__xludf.DUMMYFUNCTION("""COMPUTED_VALUE"""),130.0)</f>
        <v>130</v>
      </c>
      <c r="C272" s="1">
        <f>IFERROR(__xludf.DUMMYFUNCTION("""COMPUTED_VALUE"""),133.37)</f>
        <v>133.37</v>
      </c>
      <c r="D272" s="1">
        <f>IFERROR(__xludf.DUMMYFUNCTION("""COMPUTED_VALUE"""),128.69)</f>
        <v>128.69</v>
      </c>
      <c r="E272" s="1">
        <f>IFERROR(__xludf.DUMMYFUNCTION("""COMPUTED_VALUE"""),133.29)</f>
        <v>133.29</v>
      </c>
      <c r="F272" s="1">
        <f>IFERROR(__xludf.DUMMYFUNCTION("""COMPUTED_VALUE"""),1525878.0)</f>
        <v>1525878</v>
      </c>
    </row>
    <row r="273">
      <c r="A273" s="2">
        <f>IFERROR(__xludf.DUMMYFUNCTION("""COMPUTED_VALUE"""),44592.66666666667)</f>
        <v>44592.66667</v>
      </c>
      <c r="B273" s="1">
        <f>IFERROR(__xludf.DUMMYFUNCTION("""COMPUTED_VALUE"""),134.2)</f>
        <v>134.2</v>
      </c>
      <c r="C273" s="1">
        <f>IFERROR(__xludf.DUMMYFUNCTION("""COMPUTED_VALUE"""),135.84)</f>
        <v>135.84</v>
      </c>
      <c r="D273" s="1">
        <f>IFERROR(__xludf.DUMMYFUNCTION("""COMPUTED_VALUE"""),132.27)</f>
        <v>132.27</v>
      </c>
      <c r="E273" s="1">
        <f>IFERROR(__xludf.DUMMYFUNCTION("""COMPUTED_VALUE"""),135.7)</f>
        <v>135.7</v>
      </c>
      <c r="F273" s="1">
        <f>IFERROR(__xludf.DUMMYFUNCTION("""COMPUTED_VALUE"""),1702778.0)</f>
        <v>1702778</v>
      </c>
    </row>
    <row r="274">
      <c r="A274" s="2">
        <f>IFERROR(__xludf.DUMMYFUNCTION("""COMPUTED_VALUE"""),44593.66666666667)</f>
        <v>44593.66667</v>
      </c>
      <c r="B274" s="1">
        <f>IFERROR(__xludf.DUMMYFUNCTION("""COMPUTED_VALUE"""),137.84)</f>
        <v>137.84</v>
      </c>
      <c r="C274" s="1">
        <f>IFERROR(__xludf.DUMMYFUNCTION("""COMPUTED_VALUE"""),138.2)</f>
        <v>138.2</v>
      </c>
      <c r="D274" s="1">
        <f>IFERROR(__xludf.DUMMYFUNCTION("""COMPUTED_VALUE"""),134.57)</f>
        <v>134.57</v>
      </c>
      <c r="E274" s="1">
        <f>IFERROR(__xludf.DUMMYFUNCTION("""COMPUTED_VALUE"""),137.88)</f>
        <v>137.88</v>
      </c>
      <c r="F274" s="1">
        <f>IFERROR(__xludf.DUMMYFUNCTION("""COMPUTED_VALUE"""),2560160.0)</f>
        <v>2560160</v>
      </c>
    </row>
    <row r="275">
      <c r="A275" s="2">
        <f>IFERROR(__xludf.DUMMYFUNCTION("""COMPUTED_VALUE"""),44594.66666666667)</f>
        <v>44594.66667</v>
      </c>
      <c r="B275" s="1">
        <f>IFERROR(__xludf.DUMMYFUNCTION("""COMPUTED_VALUE"""),151.86)</f>
        <v>151.86</v>
      </c>
      <c r="C275" s="1">
        <f>IFERROR(__xludf.DUMMYFUNCTION("""COMPUTED_VALUE"""),152.1)</f>
        <v>152.1</v>
      </c>
      <c r="D275" s="1">
        <f>IFERROR(__xludf.DUMMYFUNCTION("""COMPUTED_VALUE"""),145.56)</f>
        <v>145.56</v>
      </c>
      <c r="E275" s="1">
        <f>IFERROR(__xludf.DUMMYFUNCTION("""COMPUTED_VALUE"""),148.04)</f>
        <v>148.04</v>
      </c>
      <c r="F275" s="1">
        <f>IFERROR(__xludf.DUMMYFUNCTION("""COMPUTED_VALUE"""),4487538.0)</f>
        <v>4487538</v>
      </c>
    </row>
    <row r="276">
      <c r="A276" s="2">
        <f>IFERROR(__xludf.DUMMYFUNCTION("""COMPUTED_VALUE"""),44595.66666666667)</f>
        <v>44595.66667</v>
      </c>
      <c r="B276" s="1">
        <f>IFERROR(__xludf.DUMMYFUNCTION("""COMPUTED_VALUE"""),145.29)</f>
        <v>145.29</v>
      </c>
      <c r="C276" s="1">
        <f>IFERROR(__xludf.DUMMYFUNCTION("""COMPUTED_VALUE"""),149.12)</f>
        <v>149.12</v>
      </c>
      <c r="D276" s="1">
        <f>IFERROR(__xludf.DUMMYFUNCTION("""COMPUTED_VALUE"""),142.21)</f>
        <v>142.21</v>
      </c>
      <c r="E276" s="1">
        <f>IFERROR(__xludf.DUMMYFUNCTION("""COMPUTED_VALUE"""),142.65)</f>
        <v>142.65</v>
      </c>
      <c r="F276" s="1">
        <f>IFERROR(__xludf.DUMMYFUNCTION("""COMPUTED_VALUE"""),2846507.0)</f>
        <v>2846507</v>
      </c>
    </row>
    <row r="277">
      <c r="A277" s="2">
        <f>IFERROR(__xludf.DUMMYFUNCTION("""COMPUTED_VALUE"""),44596.66666666667)</f>
        <v>44596.66667</v>
      </c>
      <c r="B277" s="1">
        <f>IFERROR(__xludf.DUMMYFUNCTION("""COMPUTED_VALUE"""),143.02)</f>
        <v>143.02</v>
      </c>
      <c r="C277" s="1">
        <f>IFERROR(__xludf.DUMMYFUNCTION("""COMPUTED_VALUE"""),144.54)</f>
        <v>144.54</v>
      </c>
      <c r="D277" s="1">
        <f>IFERROR(__xludf.DUMMYFUNCTION("""COMPUTED_VALUE"""),139.82)</f>
        <v>139.82</v>
      </c>
      <c r="E277" s="1">
        <f>IFERROR(__xludf.DUMMYFUNCTION("""COMPUTED_VALUE"""),143.02)</f>
        <v>143.02</v>
      </c>
      <c r="F277" s="1">
        <f>IFERROR(__xludf.DUMMYFUNCTION("""COMPUTED_VALUE"""),2461220.0)</f>
        <v>2461220</v>
      </c>
    </row>
    <row r="278">
      <c r="A278" s="2">
        <f>IFERROR(__xludf.DUMMYFUNCTION("""COMPUTED_VALUE"""),44599.66666666667)</f>
        <v>44599.66667</v>
      </c>
      <c r="B278" s="1">
        <f>IFERROR(__xludf.DUMMYFUNCTION("""COMPUTED_VALUE"""),143.71)</f>
        <v>143.71</v>
      </c>
      <c r="C278" s="1">
        <f>IFERROR(__xludf.DUMMYFUNCTION("""COMPUTED_VALUE"""),143.85)</f>
        <v>143.85</v>
      </c>
      <c r="D278" s="1">
        <f>IFERROR(__xludf.DUMMYFUNCTION("""COMPUTED_VALUE"""),138.7)</f>
        <v>138.7</v>
      </c>
      <c r="E278" s="1">
        <f>IFERROR(__xludf.DUMMYFUNCTION("""COMPUTED_VALUE"""),138.94)</f>
        <v>138.94</v>
      </c>
      <c r="F278" s="1">
        <f>IFERROR(__xludf.DUMMYFUNCTION("""COMPUTED_VALUE"""),2230537.0)</f>
        <v>2230537</v>
      </c>
    </row>
    <row r="279">
      <c r="A279" s="2">
        <f>IFERROR(__xludf.DUMMYFUNCTION("""COMPUTED_VALUE"""),44600.66666666667)</f>
        <v>44600.66667</v>
      </c>
      <c r="B279" s="1">
        <f>IFERROR(__xludf.DUMMYFUNCTION("""COMPUTED_VALUE"""),138.99)</f>
        <v>138.99</v>
      </c>
      <c r="C279" s="1">
        <f>IFERROR(__xludf.DUMMYFUNCTION("""COMPUTED_VALUE"""),139.84)</f>
        <v>139.84</v>
      </c>
      <c r="D279" s="1">
        <f>IFERROR(__xludf.DUMMYFUNCTION("""COMPUTED_VALUE"""),136.87)</f>
        <v>136.87</v>
      </c>
      <c r="E279" s="1">
        <f>IFERROR(__xludf.DUMMYFUNCTION("""COMPUTED_VALUE"""),139.21)</f>
        <v>139.21</v>
      </c>
      <c r="F279" s="1">
        <f>IFERROR(__xludf.DUMMYFUNCTION("""COMPUTED_VALUE"""),1712752.0)</f>
        <v>1712752</v>
      </c>
    </row>
    <row r="280">
      <c r="A280" s="2">
        <f>IFERROR(__xludf.DUMMYFUNCTION("""COMPUTED_VALUE"""),44601.66666666667)</f>
        <v>44601.66667</v>
      </c>
      <c r="B280" s="1">
        <f>IFERROR(__xludf.DUMMYFUNCTION("""COMPUTED_VALUE"""),140.85)</f>
        <v>140.85</v>
      </c>
      <c r="C280" s="1">
        <f>IFERROR(__xludf.DUMMYFUNCTION("""COMPUTED_VALUE"""),142.18)</f>
        <v>142.18</v>
      </c>
      <c r="D280" s="1">
        <f>IFERROR(__xludf.DUMMYFUNCTION("""COMPUTED_VALUE"""),140.38)</f>
        <v>140.38</v>
      </c>
      <c r="E280" s="1">
        <f>IFERROR(__xludf.DUMMYFUNCTION("""COMPUTED_VALUE"""),141.45)</f>
        <v>141.45</v>
      </c>
      <c r="F280" s="1">
        <f>IFERROR(__xludf.DUMMYFUNCTION("""COMPUTED_VALUE"""),1431358.0)</f>
        <v>1431358</v>
      </c>
    </row>
    <row r="281">
      <c r="A281" s="2">
        <f>IFERROR(__xludf.DUMMYFUNCTION("""COMPUTED_VALUE"""),44602.66666666667)</f>
        <v>44602.66667</v>
      </c>
      <c r="B281" s="1">
        <f>IFERROR(__xludf.DUMMYFUNCTION("""COMPUTED_VALUE"""),139.5)</f>
        <v>139.5</v>
      </c>
      <c r="C281" s="1">
        <f>IFERROR(__xludf.DUMMYFUNCTION("""COMPUTED_VALUE"""),141.43)</f>
        <v>141.43</v>
      </c>
      <c r="D281" s="1">
        <f>IFERROR(__xludf.DUMMYFUNCTION("""COMPUTED_VALUE"""),138.05)</f>
        <v>138.05</v>
      </c>
      <c r="E281" s="1">
        <f>IFERROR(__xludf.DUMMYFUNCTION("""COMPUTED_VALUE"""),138.6)</f>
        <v>138.6</v>
      </c>
      <c r="F281" s="1">
        <f>IFERROR(__xludf.DUMMYFUNCTION("""COMPUTED_VALUE"""),1650885.0)</f>
        <v>1650885</v>
      </c>
    </row>
    <row r="282">
      <c r="A282" s="2">
        <f>IFERROR(__xludf.DUMMYFUNCTION("""COMPUTED_VALUE"""),44603.66666666667)</f>
        <v>44603.66667</v>
      </c>
      <c r="B282" s="1">
        <f>IFERROR(__xludf.DUMMYFUNCTION("""COMPUTED_VALUE"""),138.75)</f>
        <v>138.75</v>
      </c>
      <c r="C282" s="1">
        <f>IFERROR(__xludf.DUMMYFUNCTION("""COMPUTED_VALUE"""),139.28)</f>
        <v>139.28</v>
      </c>
      <c r="D282" s="1">
        <f>IFERROR(__xludf.DUMMYFUNCTION("""COMPUTED_VALUE"""),133.29)</f>
        <v>133.29</v>
      </c>
      <c r="E282" s="1">
        <f>IFERROR(__xludf.DUMMYFUNCTION("""COMPUTED_VALUE"""),134.13)</f>
        <v>134.13</v>
      </c>
      <c r="F282" s="1">
        <f>IFERROR(__xludf.DUMMYFUNCTION("""COMPUTED_VALUE"""),1940440.0)</f>
        <v>1940440</v>
      </c>
    </row>
    <row r="283">
      <c r="A283" s="2">
        <f>IFERROR(__xludf.DUMMYFUNCTION("""COMPUTED_VALUE"""),44606.66666666667)</f>
        <v>44606.66667</v>
      </c>
      <c r="B283" s="1">
        <f>IFERROR(__xludf.DUMMYFUNCTION("""COMPUTED_VALUE"""),133.37)</f>
        <v>133.37</v>
      </c>
      <c r="C283" s="1">
        <f>IFERROR(__xludf.DUMMYFUNCTION("""COMPUTED_VALUE"""),136.17)</f>
        <v>136.17</v>
      </c>
      <c r="D283" s="1">
        <f>IFERROR(__xludf.DUMMYFUNCTION("""COMPUTED_VALUE"""),133.3)</f>
        <v>133.3</v>
      </c>
      <c r="E283" s="1">
        <f>IFERROR(__xludf.DUMMYFUNCTION("""COMPUTED_VALUE"""),135.3)</f>
        <v>135.3</v>
      </c>
      <c r="F283" s="1">
        <f>IFERROR(__xludf.DUMMYFUNCTION("""COMPUTED_VALUE"""),1339640.0)</f>
        <v>1339640</v>
      </c>
    </row>
    <row r="284">
      <c r="A284" s="2">
        <f>IFERROR(__xludf.DUMMYFUNCTION("""COMPUTED_VALUE"""),44607.66666666667)</f>
        <v>44607.66667</v>
      </c>
      <c r="B284" s="1">
        <f>IFERROR(__xludf.DUMMYFUNCTION("""COMPUTED_VALUE"""),137.47)</f>
        <v>137.47</v>
      </c>
      <c r="C284" s="1">
        <f>IFERROR(__xludf.DUMMYFUNCTION("""COMPUTED_VALUE"""),137.9)</f>
        <v>137.9</v>
      </c>
      <c r="D284" s="1">
        <f>IFERROR(__xludf.DUMMYFUNCTION("""COMPUTED_VALUE"""),135.54)</f>
        <v>135.54</v>
      </c>
      <c r="E284" s="1">
        <f>IFERROR(__xludf.DUMMYFUNCTION("""COMPUTED_VALUE"""),136.43)</f>
        <v>136.43</v>
      </c>
      <c r="F284" s="1">
        <f>IFERROR(__xludf.DUMMYFUNCTION("""COMPUTED_VALUE"""),1328878.0)</f>
        <v>1328878</v>
      </c>
    </row>
    <row r="285">
      <c r="A285" s="2">
        <f>IFERROR(__xludf.DUMMYFUNCTION("""COMPUTED_VALUE"""),44608.66666666667)</f>
        <v>44608.66667</v>
      </c>
      <c r="B285" s="1">
        <f>IFERROR(__xludf.DUMMYFUNCTION("""COMPUTED_VALUE"""),136.43)</f>
        <v>136.43</v>
      </c>
      <c r="C285" s="1">
        <f>IFERROR(__xludf.DUMMYFUNCTION("""COMPUTED_VALUE"""),137.95)</f>
        <v>137.95</v>
      </c>
      <c r="D285" s="1">
        <f>IFERROR(__xludf.DUMMYFUNCTION("""COMPUTED_VALUE"""),134.82)</f>
        <v>134.82</v>
      </c>
      <c r="E285" s="1">
        <f>IFERROR(__xludf.DUMMYFUNCTION("""COMPUTED_VALUE"""),137.49)</f>
        <v>137.49</v>
      </c>
      <c r="F285" s="1">
        <f>IFERROR(__xludf.DUMMYFUNCTION("""COMPUTED_VALUE"""),1280483.0)</f>
        <v>1280483</v>
      </c>
    </row>
    <row r="286">
      <c r="A286" s="2">
        <f>IFERROR(__xludf.DUMMYFUNCTION("""COMPUTED_VALUE"""),44609.66666666667)</f>
        <v>44609.66667</v>
      </c>
      <c r="B286" s="1">
        <f>IFERROR(__xludf.DUMMYFUNCTION("""COMPUTED_VALUE"""),136.15)</f>
        <v>136.15</v>
      </c>
      <c r="C286" s="1">
        <f>IFERROR(__xludf.DUMMYFUNCTION("""COMPUTED_VALUE"""),136.84)</f>
        <v>136.84</v>
      </c>
      <c r="D286" s="1">
        <f>IFERROR(__xludf.DUMMYFUNCTION("""COMPUTED_VALUE"""),132.2)</f>
        <v>132.2</v>
      </c>
      <c r="E286" s="1">
        <f>IFERROR(__xludf.DUMMYFUNCTION("""COMPUTED_VALUE"""),132.31)</f>
        <v>132.31</v>
      </c>
      <c r="F286" s="1">
        <f>IFERROR(__xludf.DUMMYFUNCTION("""COMPUTED_VALUE"""),1548406.0)</f>
        <v>1548406</v>
      </c>
    </row>
    <row r="287">
      <c r="A287" s="2">
        <f>IFERROR(__xludf.DUMMYFUNCTION("""COMPUTED_VALUE"""),44610.66666666667)</f>
        <v>44610.66667</v>
      </c>
      <c r="B287" s="1">
        <f>IFERROR(__xludf.DUMMYFUNCTION("""COMPUTED_VALUE"""),133.04)</f>
        <v>133.04</v>
      </c>
      <c r="C287" s="1">
        <f>IFERROR(__xludf.DUMMYFUNCTION("""COMPUTED_VALUE"""),133.82)</f>
        <v>133.82</v>
      </c>
      <c r="D287" s="1">
        <f>IFERROR(__xludf.DUMMYFUNCTION("""COMPUTED_VALUE"""),130.31)</f>
        <v>130.31</v>
      </c>
      <c r="E287" s="1">
        <f>IFERROR(__xludf.DUMMYFUNCTION("""COMPUTED_VALUE"""),130.47)</f>
        <v>130.47</v>
      </c>
      <c r="F287" s="1">
        <f>IFERROR(__xludf.DUMMYFUNCTION("""COMPUTED_VALUE"""),1592930.0)</f>
        <v>1592930</v>
      </c>
    </row>
    <row r="288">
      <c r="A288" s="2">
        <f>IFERROR(__xludf.DUMMYFUNCTION("""COMPUTED_VALUE"""),44614.66666666667)</f>
        <v>44614.66667</v>
      </c>
      <c r="B288" s="1">
        <f>IFERROR(__xludf.DUMMYFUNCTION("""COMPUTED_VALUE"""),129.99)</f>
        <v>129.99</v>
      </c>
      <c r="C288" s="1">
        <f>IFERROR(__xludf.DUMMYFUNCTION("""COMPUTED_VALUE"""),131.9)</f>
        <v>131.9</v>
      </c>
      <c r="D288" s="1">
        <f>IFERROR(__xludf.DUMMYFUNCTION("""COMPUTED_VALUE"""),127.74)</f>
        <v>127.74</v>
      </c>
      <c r="E288" s="1">
        <f>IFERROR(__xludf.DUMMYFUNCTION("""COMPUTED_VALUE"""),129.4)</f>
        <v>129.4</v>
      </c>
      <c r="F288" s="1">
        <f>IFERROR(__xludf.DUMMYFUNCTION("""COMPUTED_VALUE"""),1945329.0)</f>
        <v>1945329</v>
      </c>
    </row>
    <row r="289">
      <c r="A289" s="2">
        <f>IFERROR(__xludf.DUMMYFUNCTION("""COMPUTED_VALUE"""),44615.66666666667)</f>
        <v>44615.66667</v>
      </c>
      <c r="B289" s="1">
        <f>IFERROR(__xludf.DUMMYFUNCTION("""COMPUTED_VALUE"""),131.08)</f>
        <v>131.08</v>
      </c>
      <c r="C289" s="1">
        <f>IFERROR(__xludf.DUMMYFUNCTION("""COMPUTED_VALUE"""),131.75)</f>
        <v>131.75</v>
      </c>
      <c r="D289" s="1">
        <f>IFERROR(__xludf.DUMMYFUNCTION("""COMPUTED_VALUE"""),127.5)</f>
        <v>127.5</v>
      </c>
      <c r="E289" s="1">
        <f>IFERROR(__xludf.DUMMYFUNCTION("""COMPUTED_VALUE"""),127.59)</f>
        <v>127.59</v>
      </c>
      <c r="F289" s="1">
        <f>IFERROR(__xludf.DUMMYFUNCTION("""COMPUTED_VALUE"""),1321564.0)</f>
        <v>1321564</v>
      </c>
    </row>
    <row r="290">
      <c r="A290" s="2">
        <f>IFERROR(__xludf.DUMMYFUNCTION("""COMPUTED_VALUE"""),44616.66666666667)</f>
        <v>44616.66667</v>
      </c>
      <c r="B290" s="1">
        <f>IFERROR(__xludf.DUMMYFUNCTION("""COMPUTED_VALUE"""),125.0)</f>
        <v>125</v>
      </c>
      <c r="C290" s="1">
        <f>IFERROR(__xludf.DUMMYFUNCTION("""COMPUTED_VALUE"""),133.04)</f>
        <v>133.04</v>
      </c>
      <c r="D290" s="1">
        <f>IFERROR(__xludf.DUMMYFUNCTION("""COMPUTED_VALUE"""),124.76)</f>
        <v>124.76</v>
      </c>
      <c r="E290" s="1">
        <f>IFERROR(__xludf.DUMMYFUNCTION("""COMPUTED_VALUE"""),132.67)</f>
        <v>132.67</v>
      </c>
      <c r="F290" s="1">
        <f>IFERROR(__xludf.DUMMYFUNCTION("""COMPUTED_VALUE"""),2158254.0)</f>
        <v>2158254</v>
      </c>
    </row>
    <row r="291">
      <c r="A291" s="2">
        <f>IFERROR(__xludf.DUMMYFUNCTION("""COMPUTED_VALUE"""),44617.66666666667)</f>
        <v>44617.66667</v>
      </c>
      <c r="B291" s="1">
        <f>IFERROR(__xludf.DUMMYFUNCTION("""COMPUTED_VALUE"""),133.53)</f>
        <v>133.53</v>
      </c>
      <c r="C291" s="1">
        <f>IFERROR(__xludf.DUMMYFUNCTION("""COMPUTED_VALUE"""),135.39)</f>
        <v>135.39</v>
      </c>
      <c r="D291" s="1">
        <f>IFERROR(__xludf.DUMMYFUNCTION("""COMPUTED_VALUE"""),131.76)</f>
        <v>131.76</v>
      </c>
      <c r="E291" s="1">
        <f>IFERROR(__xludf.DUMMYFUNCTION("""COMPUTED_VALUE"""),134.52)</f>
        <v>134.52</v>
      </c>
      <c r="F291" s="1">
        <f>IFERROR(__xludf.DUMMYFUNCTION("""COMPUTED_VALUE"""),1311793.0)</f>
        <v>1311793</v>
      </c>
    </row>
    <row r="292">
      <c r="A292" s="2">
        <f>IFERROR(__xludf.DUMMYFUNCTION("""COMPUTED_VALUE"""),44620.66666666667)</f>
        <v>44620.66667</v>
      </c>
      <c r="B292" s="1">
        <f>IFERROR(__xludf.DUMMYFUNCTION("""COMPUTED_VALUE"""),133.28)</f>
        <v>133.28</v>
      </c>
      <c r="C292" s="1">
        <f>IFERROR(__xludf.DUMMYFUNCTION("""COMPUTED_VALUE"""),135.64)</f>
        <v>135.64</v>
      </c>
      <c r="D292" s="1">
        <f>IFERROR(__xludf.DUMMYFUNCTION("""COMPUTED_VALUE"""),132.83)</f>
        <v>132.83</v>
      </c>
      <c r="E292" s="1">
        <f>IFERROR(__xludf.DUMMYFUNCTION("""COMPUTED_VALUE"""),134.89)</f>
        <v>134.89</v>
      </c>
      <c r="F292" s="1">
        <f>IFERROR(__xludf.DUMMYFUNCTION("""COMPUTED_VALUE"""),1483784.0)</f>
        <v>1483784</v>
      </c>
    </row>
    <row r="293">
      <c r="A293" s="2">
        <f>IFERROR(__xludf.DUMMYFUNCTION("""COMPUTED_VALUE"""),44621.66666666667)</f>
        <v>44621.66667</v>
      </c>
      <c r="B293" s="1">
        <f>IFERROR(__xludf.DUMMYFUNCTION("""COMPUTED_VALUE"""),134.48)</f>
        <v>134.48</v>
      </c>
      <c r="C293" s="1">
        <f>IFERROR(__xludf.DUMMYFUNCTION("""COMPUTED_VALUE"""),136.11)</f>
        <v>136.11</v>
      </c>
      <c r="D293" s="1">
        <f>IFERROR(__xludf.DUMMYFUNCTION("""COMPUTED_VALUE"""),133.38)</f>
        <v>133.38</v>
      </c>
      <c r="E293" s="1">
        <f>IFERROR(__xludf.DUMMYFUNCTION("""COMPUTED_VALUE"""),134.17)</f>
        <v>134.17</v>
      </c>
      <c r="F293" s="1">
        <f>IFERROR(__xludf.DUMMYFUNCTION("""COMPUTED_VALUE"""),1231996.0)</f>
        <v>1231996</v>
      </c>
    </row>
    <row r="294">
      <c r="A294" s="2">
        <f>IFERROR(__xludf.DUMMYFUNCTION("""COMPUTED_VALUE"""),44622.66666666667)</f>
        <v>44622.66667</v>
      </c>
      <c r="B294" s="1">
        <f>IFERROR(__xludf.DUMMYFUNCTION("""COMPUTED_VALUE"""),134.61)</f>
        <v>134.61</v>
      </c>
      <c r="C294" s="1">
        <f>IFERROR(__xludf.DUMMYFUNCTION("""COMPUTED_VALUE"""),135.62)</f>
        <v>135.62</v>
      </c>
      <c r="D294" s="1">
        <f>IFERROR(__xludf.DUMMYFUNCTION("""COMPUTED_VALUE"""),133.43)</f>
        <v>133.43</v>
      </c>
      <c r="E294" s="1">
        <f>IFERROR(__xludf.DUMMYFUNCTION("""COMPUTED_VALUE"""),134.75)</f>
        <v>134.75</v>
      </c>
      <c r="F294" s="1">
        <f>IFERROR(__xludf.DUMMYFUNCTION("""COMPUTED_VALUE"""),1198337.0)</f>
        <v>1198337</v>
      </c>
    </row>
    <row r="295">
      <c r="A295" s="2">
        <f>IFERROR(__xludf.DUMMYFUNCTION("""COMPUTED_VALUE"""),44623.66666666667)</f>
        <v>44623.66667</v>
      </c>
      <c r="B295" s="1">
        <f>IFERROR(__xludf.DUMMYFUNCTION("""COMPUTED_VALUE"""),135.98)</f>
        <v>135.98</v>
      </c>
      <c r="C295" s="1">
        <f>IFERROR(__xludf.DUMMYFUNCTION("""COMPUTED_VALUE"""),136.71)</f>
        <v>136.71</v>
      </c>
      <c r="D295" s="1">
        <f>IFERROR(__xludf.DUMMYFUNCTION("""COMPUTED_VALUE"""),133.43)</f>
        <v>133.43</v>
      </c>
      <c r="E295" s="1">
        <f>IFERROR(__xludf.DUMMYFUNCTION("""COMPUTED_VALUE"""),134.31)</f>
        <v>134.31</v>
      </c>
      <c r="F295" s="1">
        <f>IFERROR(__xludf.DUMMYFUNCTION("""COMPUTED_VALUE"""),988965.0)</f>
        <v>988965</v>
      </c>
    </row>
    <row r="296">
      <c r="A296" s="2">
        <f>IFERROR(__xludf.DUMMYFUNCTION("""COMPUTED_VALUE"""),44624.66666666667)</f>
        <v>44624.66667</v>
      </c>
      <c r="B296" s="1">
        <f>IFERROR(__xludf.DUMMYFUNCTION("""COMPUTED_VALUE"""),133.38)</f>
        <v>133.38</v>
      </c>
      <c r="C296" s="1">
        <f>IFERROR(__xludf.DUMMYFUNCTION("""COMPUTED_VALUE"""),134.2)</f>
        <v>134.2</v>
      </c>
      <c r="D296" s="1">
        <f>IFERROR(__xludf.DUMMYFUNCTION("""COMPUTED_VALUE"""),130.41)</f>
        <v>130.41</v>
      </c>
      <c r="E296" s="1">
        <f>IFERROR(__xludf.DUMMYFUNCTION("""COMPUTED_VALUE"""),132.12)</f>
        <v>132.12</v>
      </c>
      <c r="F296" s="1">
        <f>IFERROR(__xludf.DUMMYFUNCTION("""COMPUTED_VALUE"""),1223612.0)</f>
        <v>1223612</v>
      </c>
    </row>
    <row r="297">
      <c r="A297" s="2">
        <f>IFERROR(__xludf.DUMMYFUNCTION("""COMPUTED_VALUE"""),44627.66666666667)</f>
        <v>44627.66667</v>
      </c>
      <c r="B297" s="1">
        <f>IFERROR(__xludf.DUMMYFUNCTION("""COMPUTED_VALUE"""),131.9)</f>
        <v>131.9</v>
      </c>
      <c r="C297" s="1">
        <f>IFERROR(__xludf.DUMMYFUNCTION("""COMPUTED_VALUE"""),131.9)</f>
        <v>131.9</v>
      </c>
      <c r="D297" s="1">
        <f>IFERROR(__xludf.DUMMYFUNCTION("""COMPUTED_VALUE"""),126.41)</f>
        <v>126.41</v>
      </c>
      <c r="E297" s="1">
        <f>IFERROR(__xludf.DUMMYFUNCTION("""COMPUTED_VALUE"""),126.46)</f>
        <v>126.46</v>
      </c>
      <c r="F297" s="1">
        <f>IFERROR(__xludf.DUMMYFUNCTION("""COMPUTED_VALUE"""),1958895.0)</f>
        <v>1958895</v>
      </c>
    </row>
    <row r="298">
      <c r="A298" s="2">
        <f>IFERROR(__xludf.DUMMYFUNCTION("""COMPUTED_VALUE"""),44628.66666666667)</f>
        <v>44628.66667</v>
      </c>
      <c r="B298" s="1">
        <f>IFERROR(__xludf.DUMMYFUNCTION("""COMPUTED_VALUE"""),126.25)</f>
        <v>126.25</v>
      </c>
      <c r="C298" s="1">
        <f>IFERROR(__xludf.DUMMYFUNCTION("""COMPUTED_VALUE"""),131.25)</f>
        <v>131.25</v>
      </c>
      <c r="D298" s="1">
        <f>IFERROR(__xludf.DUMMYFUNCTION("""COMPUTED_VALUE"""),125.86)</f>
        <v>125.86</v>
      </c>
      <c r="E298" s="1">
        <f>IFERROR(__xludf.DUMMYFUNCTION("""COMPUTED_VALUE"""),127.28)</f>
        <v>127.28</v>
      </c>
      <c r="F298" s="1">
        <f>IFERROR(__xludf.DUMMYFUNCTION("""COMPUTED_VALUE"""),1762478.0)</f>
        <v>1762478</v>
      </c>
    </row>
    <row r="299">
      <c r="A299" s="2">
        <f>IFERROR(__xludf.DUMMYFUNCTION("""COMPUTED_VALUE"""),44629.66666666667)</f>
        <v>44629.66667</v>
      </c>
      <c r="B299" s="1">
        <f>IFERROR(__xludf.DUMMYFUNCTION("""COMPUTED_VALUE"""),131.4)</f>
        <v>131.4</v>
      </c>
      <c r="C299" s="1">
        <f>IFERROR(__xludf.DUMMYFUNCTION("""COMPUTED_VALUE"""),134.2)</f>
        <v>134.2</v>
      </c>
      <c r="D299" s="1">
        <f>IFERROR(__xludf.DUMMYFUNCTION("""COMPUTED_VALUE"""),130.09)</f>
        <v>130.09</v>
      </c>
      <c r="E299" s="1">
        <f>IFERROR(__xludf.DUMMYFUNCTION("""COMPUTED_VALUE"""),133.87)</f>
        <v>133.87</v>
      </c>
      <c r="F299" s="1">
        <f>IFERROR(__xludf.DUMMYFUNCTION("""COMPUTED_VALUE"""),1612872.0)</f>
        <v>1612872</v>
      </c>
    </row>
    <row r="300">
      <c r="A300" s="2">
        <f>IFERROR(__xludf.DUMMYFUNCTION("""COMPUTED_VALUE"""),44630.66666666667)</f>
        <v>44630.66667</v>
      </c>
      <c r="B300" s="1">
        <f>IFERROR(__xludf.DUMMYFUNCTION("""COMPUTED_VALUE"""),131.46)</f>
        <v>131.46</v>
      </c>
      <c r="C300" s="1">
        <f>IFERROR(__xludf.DUMMYFUNCTION("""COMPUTED_VALUE"""),133.54)</f>
        <v>133.54</v>
      </c>
      <c r="D300" s="1">
        <f>IFERROR(__xludf.DUMMYFUNCTION("""COMPUTED_VALUE"""),131.4)</f>
        <v>131.4</v>
      </c>
      <c r="E300" s="1">
        <f>IFERROR(__xludf.DUMMYFUNCTION("""COMPUTED_VALUE"""),132.68)</f>
        <v>132.68</v>
      </c>
      <c r="F300" s="1">
        <f>IFERROR(__xludf.DUMMYFUNCTION("""COMPUTED_VALUE"""),1213260.0)</f>
        <v>1213260</v>
      </c>
    </row>
    <row r="301">
      <c r="A301" s="2">
        <f>IFERROR(__xludf.DUMMYFUNCTION("""COMPUTED_VALUE"""),44631.66666666667)</f>
        <v>44631.66667</v>
      </c>
      <c r="B301" s="1">
        <f>IFERROR(__xludf.DUMMYFUNCTION("""COMPUTED_VALUE"""),134.0)</f>
        <v>134</v>
      </c>
      <c r="C301" s="1">
        <f>IFERROR(__xludf.DUMMYFUNCTION("""COMPUTED_VALUE"""),134.2)</f>
        <v>134.2</v>
      </c>
      <c r="D301" s="1">
        <f>IFERROR(__xludf.DUMMYFUNCTION("""COMPUTED_VALUE"""),130.3)</f>
        <v>130.3</v>
      </c>
      <c r="E301" s="1">
        <f>IFERROR(__xludf.DUMMYFUNCTION("""COMPUTED_VALUE"""),130.48)</f>
        <v>130.48</v>
      </c>
      <c r="F301" s="1">
        <f>IFERROR(__xludf.DUMMYFUNCTION("""COMPUTED_VALUE"""),1329990.0)</f>
        <v>1329990</v>
      </c>
    </row>
    <row r="302">
      <c r="A302" s="2">
        <f>IFERROR(__xludf.DUMMYFUNCTION("""COMPUTED_VALUE"""),44634.66666666667)</f>
        <v>44634.66667</v>
      </c>
      <c r="B302" s="1">
        <f>IFERROR(__xludf.DUMMYFUNCTION("""COMPUTED_VALUE"""),130.57)</f>
        <v>130.57</v>
      </c>
      <c r="C302" s="1">
        <f>IFERROR(__xludf.DUMMYFUNCTION("""COMPUTED_VALUE"""),131.03)</f>
        <v>131.03</v>
      </c>
      <c r="D302" s="1">
        <f>IFERROR(__xludf.DUMMYFUNCTION("""COMPUTED_VALUE"""),126.41)</f>
        <v>126.41</v>
      </c>
      <c r="E302" s="1">
        <f>IFERROR(__xludf.DUMMYFUNCTION("""COMPUTED_VALUE"""),126.74)</f>
        <v>126.74</v>
      </c>
      <c r="F302" s="1">
        <f>IFERROR(__xludf.DUMMYFUNCTION("""COMPUTED_VALUE"""),1512693.0)</f>
        <v>1512693</v>
      </c>
    </row>
    <row r="303">
      <c r="A303" s="2">
        <f>IFERROR(__xludf.DUMMYFUNCTION("""COMPUTED_VALUE"""),44635.66666666667)</f>
        <v>44635.66667</v>
      </c>
      <c r="B303" s="1">
        <f>IFERROR(__xludf.DUMMYFUNCTION("""COMPUTED_VALUE"""),127.74)</f>
        <v>127.74</v>
      </c>
      <c r="C303" s="1">
        <f>IFERROR(__xludf.DUMMYFUNCTION("""COMPUTED_VALUE"""),130.52)</f>
        <v>130.52</v>
      </c>
      <c r="D303" s="1">
        <f>IFERROR(__xludf.DUMMYFUNCTION("""COMPUTED_VALUE"""),126.57)</f>
        <v>126.57</v>
      </c>
      <c r="E303" s="1">
        <f>IFERROR(__xludf.DUMMYFUNCTION("""COMPUTED_VALUE"""),129.66)</f>
        <v>129.66</v>
      </c>
      <c r="F303" s="1">
        <f>IFERROR(__xludf.DUMMYFUNCTION("""COMPUTED_VALUE"""),1514630.0)</f>
        <v>1514630</v>
      </c>
    </row>
    <row r="304">
      <c r="A304" s="2">
        <f>IFERROR(__xludf.DUMMYFUNCTION("""COMPUTED_VALUE"""),44636.66666666667)</f>
        <v>44636.66667</v>
      </c>
      <c r="B304" s="1">
        <f>IFERROR(__xludf.DUMMYFUNCTION("""COMPUTED_VALUE"""),131.0)</f>
        <v>131</v>
      </c>
      <c r="C304" s="1">
        <f>IFERROR(__xludf.DUMMYFUNCTION("""COMPUTED_VALUE"""),133.77)</f>
        <v>133.77</v>
      </c>
      <c r="D304" s="1">
        <f>IFERROR(__xludf.DUMMYFUNCTION("""COMPUTED_VALUE"""),129.2)</f>
        <v>129.2</v>
      </c>
      <c r="E304" s="1">
        <f>IFERROR(__xludf.DUMMYFUNCTION("""COMPUTED_VALUE"""),133.69)</f>
        <v>133.69</v>
      </c>
      <c r="F304" s="1">
        <f>IFERROR(__xludf.DUMMYFUNCTION("""COMPUTED_VALUE"""),1602910.0)</f>
        <v>1602910</v>
      </c>
    </row>
    <row r="305">
      <c r="A305" s="2">
        <f>IFERROR(__xludf.DUMMYFUNCTION("""COMPUTED_VALUE"""),44637.66666666667)</f>
        <v>44637.66667</v>
      </c>
      <c r="B305" s="1">
        <f>IFERROR(__xludf.DUMMYFUNCTION("""COMPUTED_VALUE"""),133.32)</f>
        <v>133.32</v>
      </c>
      <c r="C305" s="1">
        <f>IFERROR(__xludf.DUMMYFUNCTION("""COMPUTED_VALUE"""),134.74)</f>
        <v>134.74</v>
      </c>
      <c r="D305" s="1">
        <f>IFERROR(__xludf.DUMMYFUNCTION("""COMPUTED_VALUE"""),132.72)</f>
        <v>132.72</v>
      </c>
      <c r="E305" s="1">
        <f>IFERROR(__xludf.DUMMYFUNCTION("""COMPUTED_VALUE"""),134.6)</f>
        <v>134.6</v>
      </c>
      <c r="F305" s="1">
        <f>IFERROR(__xludf.DUMMYFUNCTION("""COMPUTED_VALUE"""),1199719.0)</f>
        <v>1199719</v>
      </c>
    </row>
    <row r="306">
      <c r="A306" s="2">
        <f>IFERROR(__xludf.DUMMYFUNCTION("""COMPUTED_VALUE"""),44638.66666666667)</f>
        <v>44638.66667</v>
      </c>
      <c r="B306" s="1">
        <f>IFERROR(__xludf.DUMMYFUNCTION("""COMPUTED_VALUE"""),133.88)</f>
        <v>133.88</v>
      </c>
      <c r="C306" s="1">
        <f>IFERROR(__xludf.DUMMYFUNCTION("""COMPUTED_VALUE"""),136.91)</f>
        <v>136.91</v>
      </c>
      <c r="D306" s="1">
        <f>IFERROR(__xludf.DUMMYFUNCTION("""COMPUTED_VALUE"""),132.93)</f>
        <v>132.93</v>
      </c>
      <c r="E306" s="1">
        <f>IFERROR(__xludf.DUMMYFUNCTION("""COMPUTED_VALUE"""),136.8)</f>
        <v>136.8</v>
      </c>
      <c r="F306" s="1">
        <f>IFERROR(__xludf.DUMMYFUNCTION("""COMPUTED_VALUE"""),2294985.0)</f>
        <v>2294985</v>
      </c>
    </row>
    <row r="307">
      <c r="A307" s="2">
        <f>IFERROR(__xludf.DUMMYFUNCTION("""COMPUTED_VALUE"""),44641.66666666667)</f>
        <v>44641.66667</v>
      </c>
      <c r="B307" s="1">
        <f>IFERROR(__xludf.DUMMYFUNCTION("""COMPUTED_VALUE"""),136.85)</f>
        <v>136.85</v>
      </c>
      <c r="C307" s="1">
        <f>IFERROR(__xludf.DUMMYFUNCTION("""COMPUTED_VALUE"""),137.58)</f>
        <v>137.58</v>
      </c>
      <c r="D307" s="1">
        <f>IFERROR(__xludf.DUMMYFUNCTION("""COMPUTED_VALUE"""),134.61)</f>
        <v>134.61</v>
      </c>
      <c r="E307" s="1">
        <f>IFERROR(__xludf.DUMMYFUNCTION("""COMPUTED_VALUE"""),136.48)</f>
        <v>136.48</v>
      </c>
      <c r="F307" s="1">
        <f>IFERROR(__xludf.DUMMYFUNCTION("""COMPUTED_VALUE"""),1331623.0)</f>
        <v>1331623</v>
      </c>
    </row>
    <row r="308">
      <c r="A308" s="2">
        <f>IFERROR(__xludf.DUMMYFUNCTION("""COMPUTED_VALUE"""),44642.66666666667)</f>
        <v>44642.66667</v>
      </c>
      <c r="B308" s="1">
        <f>IFERROR(__xludf.DUMMYFUNCTION("""COMPUTED_VALUE"""),136.5)</f>
        <v>136.5</v>
      </c>
      <c r="C308" s="1">
        <f>IFERROR(__xludf.DUMMYFUNCTION("""COMPUTED_VALUE"""),141.5)</f>
        <v>141.5</v>
      </c>
      <c r="D308" s="1">
        <f>IFERROR(__xludf.DUMMYFUNCTION("""COMPUTED_VALUE"""),136.5)</f>
        <v>136.5</v>
      </c>
      <c r="E308" s="1">
        <f>IFERROR(__xludf.DUMMYFUNCTION("""COMPUTED_VALUE"""),140.28)</f>
        <v>140.28</v>
      </c>
      <c r="F308" s="1">
        <f>IFERROR(__xludf.DUMMYFUNCTION("""COMPUTED_VALUE"""),1488843.0)</f>
        <v>1488843</v>
      </c>
    </row>
    <row r="309">
      <c r="A309" s="2">
        <f>IFERROR(__xludf.DUMMYFUNCTION("""COMPUTED_VALUE"""),44643.66666666667)</f>
        <v>44643.66667</v>
      </c>
      <c r="B309" s="1">
        <f>IFERROR(__xludf.DUMMYFUNCTION("""COMPUTED_VALUE"""),139.14)</f>
        <v>139.14</v>
      </c>
      <c r="C309" s="1">
        <f>IFERROR(__xludf.DUMMYFUNCTION("""COMPUTED_VALUE"""),140.03)</f>
        <v>140.03</v>
      </c>
      <c r="D309" s="1">
        <f>IFERROR(__xludf.DUMMYFUNCTION("""COMPUTED_VALUE"""),138.17)</f>
        <v>138.17</v>
      </c>
      <c r="E309" s="1">
        <f>IFERROR(__xludf.DUMMYFUNCTION("""COMPUTED_VALUE"""),138.5)</f>
        <v>138.5</v>
      </c>
      <c r="F309" s="1">
        <f>IFERROR(__xludf.DUMMYFUNCTION("""COMPUTED_VALUE"""),1265116.0)</f>
        <v>1265116</v>
      </c>
    </row>
    <row r="310">
      <c r="A310" s="2">
        <f>IFERROR(__xludf.DUMMYFUNCTION("""COMPUTED_VALUE"""),44644.66666666667)</f>
        <v>44644.66667</v>
      </c>
      <c r="B310" s="1">
        <f>IFERROR(__xludf.DUMMYFUNCTION("""COMPUTED_VALUE"""),139.27)</f>
        <v>139.27</v>
      </c>
      <c r="C310" s="1">
        <f>IFERROR(__xludf.DUMMYFUNCTION("""COMPUTED_VALUE"""),141.4)</f>
        <v>141.4</v>
      </c>
      <c r="D310" s="1">
        <f>IFERROR(__xludf.DUMMYFUNCTION("""COMPUTED_VALUE"""),138.04)</f>
        <v>138.04</v>
      </c>
      <c r="E310" s="1">
        <f>IFERROR(__xludf.DUMMYFUNCTION("""COMPUTED_VALUE"""),141.31)</f>
        <v>141.31</v>
      </c>
      <c r="F310" s="1">
        <f>IFERROR(__xludf.DUMMYFUNCTION("""COMPUTED_VALUE"""),1027236.0)</f>
        <v>1027236</v>
      </c>
    </row>
    <row r="311">
      <c r="A311" s="2">
        <f>IFERROR(__xludf.DUMMYFUNCTION("""COMPUTED_VALUE"""),44645.66666666667)</f>
        <v>44645.66667</v>
      </c>
      <c r="B311" s="1">
        <f>IFERROR(__xludf.DUMMYFUNCTION("""COMPUTED_VALUE"""),141.75)</f>
        <v>141.75</v>
      </c>
      <c r="C311" s="1">
        <f>IFERROR(__xludf.DUMMYFUNCTION("""COMPUTED_VALUE"""),141.96)</f>
        <v>141.96</v>
      </c>
      <c r="D311" s="1">
        <f>IFERROR(__xludf.DUMMYFUNCTION("""COMPUTED_VALUE"""),139.7)</f>
        <v>139.7</v>
      </c>
      <c r="E311" s="1">
        <f>IFERROR(__xludf.DUMMYFUNCTION("""COMPUTED_VALUE"""),141.52)</f>
        <v>141.52</v>
      </c>
      <c r="F311" s="1">
        <f>IFERROR(__xludf.DUMMYFUNCTION("""COMPUTED_VALUE"""),964454.0)</f>
        <v>964454</v>
      </c>
    </row>
    <row r="312">
      <c r="A312" s="2">
        <f>IFERROR(__xludf.DUMMYFUNCTION("""COMPUTED_VALUE"""),44648.66666666667)</f>
        <v>44648.66667</v>
      </c>
      <c r="B312" s="1">
        <f>IFERROR(__xludf.DUMMYFUNCTION("""COMPUTED_VALUE"""),140.68)</f>
        <v>140.68</v>
      </c>
      <c r="C312" s="1">
        <f>IFERROR(__xludf.DUMMYFUNCTION("""COMPUTED_VALUE"""),141.98)</f>
        <v>141.98</v>
      </c>
      <c r="D312" s="1">
        <f>IFERROR(__xludf.DUMMYFUNCTION("""COMPUTED_VALUE"""),139.83)</f>
        <v>139.83</v>
      </c>
      <c r="E312" s="1">
        <f>IFERROR(__xludf.DUMMYFUNCTION("""COMPUTED_VALUE"""),141.95)</f>
        <v>141.95</v>
      </c>
      <c r="F312" s="1">
        <f>IFERROR(__xludf.DUMMYFUNCTION("""COMPUTED_VALUE"""),1188654.0)</f>
        <v>1188654</v>
      </c>
    </row>
    <row r="313">
      <c r="A313" s="2">
        <f>IFERROR(__xludf.DUMMYFUNCTION("""COMPUTED_VALUE"""),44649.66666666667)</f>
        <v>44649.66667</v>
      </c>
      <c r="B313" s="1">
        <f>IFERROR(__xludf.DUMMYFUNCTION("""COMPUTED_VALUE"""),143.16)</f>
        <v>143.16</v>
      </c>
      <c r="C313" s="1">
        <f>IFERROR(__xludf.DUMMYFUNCTION("""COMPUTED_VALUE"""),144.16)</f>
        <v>144.16</v>
      </c>
      <c r="D313" s="1">
        <f>IFERROR(__xludf.DUMMYFUNCTION("""COMPUTED_VALUE"""),142.48)</f>
        <v>142.48</v>
      </c>
      <c r="E313" s="1">
        <f>IFERROR(__xludf.DUMMYFUNCTION("""COMPUTED_VALUE"""),143.25)</f>
        <v>143.25</v>
      </c>
      <c r="F313" s="1">
        <f>IFERROR(__xludf.DUMMYFUNCTION("""COMPUTED_VALUE"""),1433921.0)</f>
        <v>1433921</v>
      </c>
    </row>
    <row r="314">
      <c r="A314" s="2">
        <f>IFERROR(__xludf.DUMMYFUNCTION("""COMPUTED_VALUE"""),44650.66666666667)</f>
        <v>44650.66667</v>
      </c>
      <c r="B314" s="1">
        <f>IFERROR(__xludf.DUMMYFUNCTION("""COMPUTED_VALUE"""),142.87)</f>
        <v>142.87</v>
      </c>
      <c r="C314" s="1">
        <f>IFERROR(__xludf.DUMMYFUNCTION("""COMPUTED_VALUE"""),143.48)</f>
        <v>143.48</v>
      </c>
      <c r="D314" s="1">
        <f>IFERROR(__xludf.DUMMYFUNCTION("""COMPUTED_VALUE"""),142.17)</f>
        <v>142.17</v>
      </c>
      <c r="E314" s="1">
        <f>IFERROR(__xludf.DUMMYFUNCTION("""COMPUTED_VALUE"""),142.64)</f>
        <v>142.64</v>
      </c>
      <c r="F314" s="1">
        <f>IFERROR(__xludf.DUMMYFUNCTION("""COMPUTED_VALUE"""),1052319.0)</f>
        <v>1052319</v>
      </c>
    </row>
    <row r="315">
      <c r="A315" s="2">
        <f>IFERROR(__xludf.DUMMYFUNCTION("""COMPUTED_VALUE"""),44651.66666666667)</f>
        <v>44651.66667</v>
      </c>
      <c r="B315" s="1">
        <f>IFERROR(__xludf.DUMMYFUNCTION("""COMPUTED_VALUE"""),142.45)</f>
        <v>142.45</v>
      </c>
      <c r="C315" s="1">
        <f>IFERROR(__xludf.DUMMYFUNCTION("""COMPUTED_VALUE"""),142.64)</f>
        <v>142.64</v>
      </c>
      <c r="D315" s="1">
        <f>IFERROR(__xludf.DUMMYFUNCTION("""COMPUTED_VALUE"""),139.62)</f>
        <v>139.62</v>
      </c>
      <c r="E315" s="1">
        <f>IFERROR(__xludf.DUMMYFUNCTION("""COMPUTED_VALUE"""),139.65)</f>
        <v>139.65</v>
      </c>
      <c r="F315" s="1">
        <f>IFERROR(__xludf.DUMMYFUNCTION("""COMPUTED_VALUE"""),1475816.0)</f>
        <v>1475816</v>
      </c>
    </row>
    <row r="316">
      <c r="A316" s="2">
        <f>IFERROR(__xludf.DUMMYFUNCTION("""COMPUTED_VALUE"""),44652.66666666667)</f>
        <v>44652.66667</v>
      </c>
      <c r="B316" s="1">
        <f>IFERROR(__xludf.DUMMYFUNCTION("""COMPUTED_VALUE"""),140.01)</f>
        <v>140.01</v>
      </c>
      <c r="C316" s="1">
        <f>IFERROR(__xludf.DUMMYFUNCTION("""COMPUTED_VALUE"""),140.95)</f>
        <v>140.95</v>
      </c>
      <c r="D316" s="1">
        <f>IFERROR(__xludf.DUMMYFUNCTION("""COMPUTED_VALUE"""),138.8)</f>
        <v>138.8</v>
      </c>
      <c r="E316" s="1">
        <f>IFERROR(__xludf.DUMMYFUNCTION("""COMPUTED_VALUE"""),140.7)</f>
        <v>140.7</v>
      </c>
      <c r="F316" s="1">
        <f>IFERROR(__xludf.DUMMYFUNCTION("""COMPUTED_VALUE"""),1174001.0)</f>
        <v>1174001</v>
      </c>
    </row>
    <row r="317">
      <c r="A317" s="2">
        <f>IFERROR(__xludf.DUMMYFUNCTION("""COMPUTED_VALUE"""),44655.66666666667)</f>
        <v>44655.66667</v>
      </c>
      <c r="B317" s="1">
        <f>IFERROR(__xludf.DUMMYFUNCTION("""COMPUTED_VALUE"""),140.82)</f>
        <v>140.82</v>
      </c>
      <c r="C317" s="1">
        <f>IFERROR(__xludf.DUMMYFUNCTION("""COMPUTED_VALUE"""),144.04)</f>
        <v>144.04</v>
      </c>
      <c r="D317" s="1">
        <f>IFERROR(__xludf.DUMMYFUNCTION("""COMPUTED_VALUE"""),140.82)</f>
        <v>140.82</v>
      </c>
      <c r="E317" s="1">
        <f>IFERROR(__xludf.DUMMYFUNCTION("""COMPUTED_VALUE"""),143.64)</f>
        <v>143.64</v>
      </c>
      <c r="F317" s="1">
        <f>IFERROR(__xludf.DUMMYFUNCTION("""COMPUTED_VALUE"""),954245.0)</f>
        <v>954245</v>
      </c>
    </row>
    <row r="318">
      <c r="A318" s="2">
        <f>IFERROR(__xludf.DUMMYFUNCTION("""COMPUTED_VALUE"""),44656.66666666667)</f>
        <v>44656.66667</v>
      </c>
      <c r="B318" s="1">
        <f>IFERROR(__xludf.DUMMYFUNCTION("""COMPUTED_VALUE"""),143.4)</f>
        <v>143.4</v>
      </c>
      <c r="C318" s="1">
        <f>IFERROR(__xludf.DUMMYFUNCTION("""COMPUTED_VALUE"""),143.59)</f>
        <v>143.59</v>
      </c>
      <c r="D318" s="1">
        <f>IFERROR(__xludf.DUMMYFUNCTION("""COMPUTED_VALUE"""),140.94)</f>
        <v>140.94</v>
      </c>
      <c r="E318" s="1">
        <f>IFERROR(__xludf.DUMMYFUNCTION("""COMPUTED_VALUE"""),141.06)</f>
        <v>141.06</v>
      </c>
      <c r="F318" s="1">
        <f>IFERROR(__xludf.DUMMYFUNCTION("""COMPUTED_VALUE"""),962778.0)</f>
        <v>962778</v>
      </c>
    </row>
    <row r="319">
      <c r="A319" s="2">
        <f>IFERROR(__xludf.DUMMYFUNCTION("""COMPUTED_VALUE"""),44657.66666666667)</f>
        <v>44657.66667</v>
      </c>
      <c r="B319" s="1">
        <f>IFERROR(__xludf.DUMMYFUNCTION("""COMPUTED_VALUE"""),139.16)</f>
        <v>139.16</v>
      </c>
      <c r="C319" s="1">
        <f>IFERROR(__xludf.DUMMYFUNCTION("""COMPUTED_VALUE"""),139.85)</f>
        <v>139.85</v>
      </c>
      <c r="D319" s="1">
        <f>IFERROR(__xludf.DUMMYFUNCTION("""COMPUTED_VALUE"""),136.42)</f>
        <v>136.42</v>
      </c>
      <c r="E319" s="1">
        <f>IFERROR(__xludf.DUMMYFUNCTION("""COMPUTED_VALUE"""),137.18)</f>
        <v>137.18</v>
      </c>
      <c r="F319" s="1">
        <f>IFERROR(__xludf.DUMMYFUNCTION("""COMPUTED_VALUE"""),1178730.0)</f>
        <v>1178730</v>
      </c>
    </row>
    <row r="320">
      <c r="A320" s="2">
        <f>IFERROR(__xludf.DUMMYFUNCTION("""COMPUTED_VALUE"""),44658.66666666667)</f>
        <v>44658.66667</v>
      </c>
      <c r="B320" s="1">
        <f>IFERROR(__xludf.DUMMYFUNCTION("""COMPUTED_VALUE"""),136.62)</f>
        <v>136.62</v>
      </c>
      <c r="C320" s="1">
        <f>IFERROR(__xludf.DUMMYFUNCTION("""COMPUTED_VALUE"""),137.7)</f>
        <v>137.7</v>
      </c>
      <c r="D320" s="1">
        <f>IFERROR(__xludf.DUMMYFUNCTION("""COMPUTED_VALUE"""),134.86)</f>
        <v>134.86</v>
      </c>
      <c r="E320" s="1">
        <f>IFERROR(__xludf.DUMMYFUNCTION("""COMPUTED_VALUE"""),136.47)</f>
        <v>136.47</v>
      </c>
      <c r="F320" s="1">
        <f>IFERROR(__xludf.DUMMYFUNCTION("""COMPUTED_VALUE"""),972427.0)</f>
        <v>972427</v>
      </c>
    </row>
    <row r="321">
      <c r="A321" s="2">
        <f>IFERROR(__xludf.DUMMYFUNCTION("""COMPUTED_VALUE"""),44659.66666666667)</f>
        <v>44659.66667</v>
      </c>
      <c r="B321" s="1">
        <f>IFERROR(__xludf.DUMMYFUNCTION("""COMPUTED_VALUE"""),136.25)</f>
        <v>136.25</v>
      </c>
      <c r="C321" s="1">
        <f>IFERROR(__xludf.DUMMYFUNCTION("""COMPUTED_VALUE"""),136.25)</f>
        <v>136.25</v>
      </c>
      <c r="D321" s="1">
        <f>IFERROR(__xludf.DUMMYFUNCTION("""COMPUTED_VALUE"""),133.75)</f>
        <v>133.75</v>
      </c>
      <c r="E321" s="1">
        <f>IFERROR(__xludf.DUMMYFUNCTION("""COMPUTED_VALUE"""),134.01)</f>
        <v>134.01</v>
      </c>
      <c r="F321" s="1">
        <f>IFERROR(__xludf.DUMMYFUNCTION("""COMPUTED_VALUE"""),821724.0)</f>
        <v>821724</v>
      </c>
    </row>
    <row r="322">
      <c r="A322" s="2">
        <f>IFERROR(__xludf.DUMMYFUNCTION("""COMPUTED_VALUE"""),44662.66666666667)</f>
        <v>44662.66667</v>
      </c>
      <c r="B322" s="1">
        <f>IFERROR(__xludf.DUMMYFUNCTION("""COMPUTED_VALUE"""),132.9)</f>
        <v>132.9</v>
      </c>
      <c r="C322" s="1">
        <f>IFERROR(__xludf.DUMMYFUNCTION("""COMPUTED_VALUE"""),132.94)</f>
        <v>132.94</v>
      </c>
      <c r="D322" s="1">
        <f>IFERROR(__xludf.DUMMYFUNCTION("""COMPUTED_VALUE"""),129.62)</f>
        <v>129.62</v>
      </c>
      <c r="E322" s="1">
        <f>IFERROR(__xludf.DUMMYFUNCTION("""COMPUTED_VALUE"""),129.8)</f>
        <v>129.8</v>
      </c>
      <c r="F322" s="1">
        <f>IFERROR(__xludf.DUMMYFUNCTION("""COMPUTED_VALUE"""),1209367.0)</f>
        <v>1209367</v>
      </c>
    </row>
    <row r="323">
      <c r="A323" s="2">
        <f>IFERROR(__xludf.DUMMYFUNCTION("""COMPUTED_VALUE"""),44663.66666666667)</f>
        <v>44663.66667</v>
      </c>
      <c r="B323" s="1">
        <f>IFERROR(__xludf.DUMMYFUNCTION("""COMPUTED_VALUE"""),132.42)</f>
        <v>132.42</v>
      </c>
      <c r="C323" s="1">
        <f>IFERROR(__xludf.DUMMYFUNCTION("""COMPUTED_VALUE"""),132.42)</f>
        <v>132.42</v>
      </c>
      <c r="D323" s="1">
        <f>IFERROR(__xludf.DUMMYFUNCTION("""COMPUTED_VALUE"""),127.58)</f>
        <v>127.58</v>
      </c>
      <c r="E323" s="1">
        <f>IFERROR(__xludf.DUMMYFUNCTION("""COMPUTED_VALUE"""),128.37)</f>
        <v>128.37</v>
      </c>
      <c r="F323" s="1">
        <f>IFERROR(__xludf.DUMMYFUNCTION("""COMPUTED_VALUE"""),1150161.0)</f>
        <v>1150161</v>
      </c>
    </row>
    <row r="324">
      <c r="A324" s="2">
        <f>IFERROR(__xludf.DUMMYFUNCTION("""COMPUTED_VALUE"""),44664.66666666667)</f>
        <v>44664.66667</v>
      </c>
      <c r="B324" s="1">
        <f>IFERROR(__xludf.DUMMYFUNCTION("""COMPUTED_VALUE"""),128.63)</f>
        <v>128.63</v>
      </c>
      <c r="C324" s="1">
        <f>IFERROR(__xludf.DUMMYFUNCTION("""COMPUTED_VALUE"""),130.66)</f>
        <v>130.66</v>
      </c>
      <c r="D324" s="1">
        <f>IFERROR(__xludf.DUMMYFUNCTION("""COMPUTED_VALUE"""),128.44)</f>
        <v>128.44</v>
      </c>
      <c r="E324" s="1">
        <f>IFERROR(__xludf.DUMMYFUNCTION("""COMPUTED_VALUE"""),130.29)</f>
        <v>130.29</v>
      </c>
      <c r="F324" s="1">
        <f>IFERROR(__xludf.DUMMYFUNCTION("""COMPUTED_VALUE"""),977148.0)</f>
        <v>977148</v>
      </c>
    </row>
    <row r="325">
      <c r="A325" s="2">
        <f>IFERROR(__xludf.DUMMYFUNCTION("""COMPUTED_VALUE"""),44665.66666666667)</f>
        <v>44665.66667</v>
      </c>
      <c r="B325" s="1">
        <f>IFERROR(__xludf.DUMMYFUNCTION("""COMPUTED_VALUE"""),130.65)</f>
        <v>130.65</v>
      </c>
      <c r="C325" s="1">
        <f>IFERROR(__xludf.DUMMYFUNCTION("""COMPUTED_VALUE"""),130.71)</f>
        <v>130.71</v>
      </c>
      <c r="D325" s="1">
        <f>IFERROR(__xludf.DUMMYFUNCTION("""COMPUTED_VALUE"""),127.11)</f>
        <v>127.11</v>
      </c>
      <c r="E325" s="1">
        <f>IFERROR(__xludf.DUMMYFUNCTION("""COMPUTED_VALUE"""),127.25)</f>
        <v>127.25</v>
      </c>
      <c r="F325" s="1">
        <f>IFERROR(__xludf.DUMMYFUNCTION("""COMPUTED_VALUE"""),1174168.0)</f>
        <v>1174168</v>
      </c>
    </row>
    <row r="326">
      <c r="A326" s="2">
        <f>IFERROR(__xludf.DUMMYFUNCTION("""COMPUTED_VALUE"""),44669.66666666667)</f>
        <v>44669.66667</v>
      </c>
      <c r="B326" s="1">
        <f>IFERROR(__xludf.DUMMYFUNCTION("""COMPUTED_VALUE"""),127.41)</f>
        <v>127.41</v>
      </c>
      <c r="C326" s="1">
        <f>IFERROR(__xludf.DUMMYFUNCTION("""COMPUTED_VALUE"""),128.71)</f>
        <v>128.71</v>
      </c>
      <c r="D326" s="1">
        <f>IFERROR(__xludf.DUMMYFUNCTION("""COMPUTED_VALUE"""),126.58)</f>
        <v>126.58</v>
      </c>
      <c r="E326" s="1">
        <f>IFERROR(__xludf.DUMMYFUNCTION("""COMPUTED_VALUE"""),127.96)</f>
        <v>127.96</v>
      </c>
      <c r="F326" s="1">
        <f>IFERROR(__xludf.DUMMYFUNCTION("""COMPUTED_VALUE"""),745860.0)</f>
        <v>745860</v>
      </c>
    </row>
    <row r="327">
      <c r="A327" s="2">
        <f>IFERROR(__xludf.DUMMYFUNCTION("""COMPUTED_VALUE"""),44670.66666666667)</f>
        <v>44670.66667</v>
      </c>
      <c r="B327" s="1">
        <f>IFERROR(__xludf.DUMMYFUNCTION("""COMPUTED_VALUE"""),128.08)</f>
        <v>128.08</v>
      </c>
      <c r="C327" s="1">
        <f>IFERROR(__xludf.DUMMYFUNCTION("""COMPUTED_VALUE"""),130.9)</f>
        <v>130.9</v>
      </c>
      <c r="D327" s="1">
        <f>IFERROR(__xludf.DUMMYFUNCTION("""COMPUTED_VALUE"""),127.45)</f>
        <v>127.45</v>
      </c>
      <c r="E327" s="1">
        <f>IFERROR(__xludf.DUMMYFUNCTION("""COMPUTED_VALUE"""),130.53)</f>
        <v>130.53</v>
      </c>
      <c r="F327" s="1">
        <f>IFERROR(__xludf.DUMMYFUNCTION("""COMPUTED_VALUE"""),1135965.0)</f>
        <v>1135965</v>
      </c>
    </row>
    <row r="328">
      <c r="A328" s="2">
        <f>IFERROR(__xludf.DUMMYFUNCTION("""COMPUTED_VALUE"""),44671.66666666667)</f>
        <v>44671.66667</v>
      </c>
      <c r="B328" s="1">
        <f>IFERROR(__xludf.DUMMYFUNCTION("""COMPUTED_VALUE"""),131.28)</f>
        <v>131.28</v>
      </c>
      <c r="C328" s="1">
        <f>IFERROR(__xludf.DUMMYFUNCTION("""COMPUTED_VALUE"""),131.92)</f>
        <v>131.92</v>
      </c>
      <c r="D328" s="1">
        <f>IFERROR(__xludf.DUMMYFUNCTION("""COMPUTED_VALUE"""),127.89)</f>
        <v>127.89</v>
      </c>
      <c r="E328" s="1">
        <f>IFERROR(__xludf.DUMMYFUNCTION("""COMPUTED_VALUE"""),128.25)</f>
        <v>128.25</v>
      </c>
      <c r="F328" s="1">
        <f>IFERROR(__xludf.DUMMYFUNCTION("""COMPUTED_VALUE"""),1130469.0)</f>
        <v>1130469</v>
      </c>
    </row>
    <row r="329">
      <c r="A329" s="2">
        <f>IFERROR(__xludf.DUMMYFUNCTION("""COMPUTED_VALUE"""),44672.66666666667)</f>
        <v>44672.66667</v>
      </c>
      <c r="B329" s="1">
        <f>IFERROR(__xludf.DUMMYFUNCTION("""COMPUTED_VALUE"""),129.35)</f>
        <v>129.35</v>
      </c>
      <c r="C329" s="1">
        <f>IFERROR(__xludf.DUMMYFUNCTION("""COMPUTED_VALUE"""),130.31)</f>
        <v>130.31</v>
      </c>
      <c r="D329" s="1">
        <f>IFERROR(__xludf.DUMMYFUNCTION("""COMPUTED_VALUE"""),124.65)</f>
        <v>124.65</v>
      </c>
      <c r="E329" s="1">
        <f>IFERROR(__xludf.DUMMYFUNCTION("""COMPUTED_VALUE"""),124.94)</f>
        <v>124.94</v>
      </c>
      <c r="F329" s="1">
        <f>IFERROR(__xludf.DUMMYFUNCTION("""COMPUTED_VALUE"""),1507877.0)</f>
        <v>1507877</v>
      </c>
    </row>
    <row r="330">
      <c r="A330" s="2">
        <f>IFERROR(__xludf.DUMMYFUNCTION("""COMPUTED_VALUE"""),44673.66666666667)</f>
        <v>44673.66667</v>
      </c>
      <c r="B330" s="1">
        <f>IFERROR(__xludf.DUMMYFUNCTION("""COMPUTED_VALUE"""),125.0)</f>
        <v>125</v>
      </c>
      <c r="C330" s="1">
        <f>IFERROR(__xludf.DUMMYFUNCTION("""COMPUTED_VALUE"""),125.45)</f>
        <v>125.45</v>
      </c>
      <c r="D330" s="1">
        <f>IFERROR(__xludf.DUMMYFUNCTION("""COMPUTED_VALUE"""),119.14)</f>
        <v>119.14</v>
      </c>
      <c r="E330" s="1">
        <f>IFERROR(__xludf.DUMMYFUNCTION("""COMPUTED_VALUE"""),119.61)</f>
        <v>119.61</v>
      </c>
      <c r="F330" s="1">
        <f>IFERROR(__xludf.DUMMYFUNCTION("""COMPUTED_VALUE"""),2320515.0)</f>
        <v>2320515</v>
      </c>
    </row>
    <row r="331">
      <c r="A331" s="2">
        <f>IFERROR(__xludf.DUMMYFUNCTION("""COMPUTED_VALUE"""),44676.66666666667)</f>
        <v>44676.66667</v>
      </c>
      <c r="B331" s="1">
        <f>IFERROR(__xludf.DUMMYFUNCTION("""COMPUTED_VALUE"""),119.43)</f>
        <v>119.43</v>
      </c>
      <c r="C331" s="1">
        <f>IFERROR(__xludf.DUMMYFUNCTION("""COMPUTED_VALUE"""),123.28)</f>
        <v>123.28</v>
      </c>
      <c r="D331" s="1">
        <f>IFERROR(__xludf.DUMMYFUNCTION("""COMPUTED_VALUE"""),118.77)</f>
        <v>118.77</v>
      </c>
      <c r="E331" s="1">
        <f>IFERROR(__xludf.DUMMYFUNCTION("""COMPUTED_VALUE"""),123.25)</f>
        <v>123.25</v>
      </c>
      <c r="F331" s="1">
        <f>IFERROR(__xludf.DUMMYFUNCTION("""COMPUTED_VALUE"""),1726090.0)</f>
        <v>1726090</v>
      </c>
    </row>
    <row r="332">
      <c r="A332" s="2">
        <f>IFERROR(__xludf.DUMMYFUNCTION("""COMPUTED_VALUE"""),44677.66666666667)</f>
        <v>44677.66667</v>
      </c>
      <c r="B332" s="1">
        <f>IFERROR(__xludf.DUMMYFUNCTION("""COMPUTED_VALUE"""),122.75)</f>
        <v>122.75</v>
      </c>
      <c r="C332" s="1">
        <f>IFERROR(__xludf.DUMMYFUNCTION("""COMPUTED_VALUE"""),122.75)</f>
        <v>122.75</v>
      </c>
      <c r="D332" s="1">
        <f>IFERROR(__xludf.DUMMYFUNCTION("""COMPUTED_VALUE"""),119.16)</f>
        <v>119.16</v>
      </c>
      <c r="E332" s="1">
        <f>IFERROR(__xludf.DUMMYFUNCTION("""COMPUTED_VALUE"""),119.51)</f>
        <v>119.51</v>
      </c>
      <c r="F332" s="1">
        <f>IFERROR(__xludf.DUMMYFUNCTION("""COMPUTED_VALUE"""),2469652.0)</f>
        <v>2469652</v>
      </c>
    </row>
    <row r="333">
      <c r="A333" s="2">
        <f>IFERROR(__xludf.DUMMYFUNCTION("""COMPUTED_VALUE"""),44678.66666666667)</f>
        <v>44678.66667</v>
      </c>
      <c r="B333" s="1">
        <f>IFERROR(__xludf.DUMMYFUNCTION("""COMPUTED_VALUE"""),114.37)</f>
        <v>114.37</v>
      </c>
      <c r="C333" s="1">
        <f>IFERROR(__xludf.DUMMYFUNCTION("""COMPUTED_VALUE"""),117.5)</f>
        <v>117.5</v>
      </c>
      <c r="D333" s="1">
        <f>IFERROR(__xludf.DUMMYFUNCTION("""COMPUTED_VALUE"""),113.12)</f>
        <v>113.12</v>
      </c>
      <c r="E333" s="1">
        <f>IFERROR(__xludf.DUMMYFUNCTION("""COMPUTED_VALUE"""),115.02)</f>
        <v>115.02</v>
      </c>
      <c r="F333" s="1">
        <f>IFERROR(__xludf.DUMMYFUNCTION("""COMPUTED_VALUE"""),3111906.0)</f>
        <v>3111906</v>
      </c>
    </row>
    <row r="334">
      <c r="A334" s="2">
        <f>IFERROR(__xludf.DUMMYFUNCTION("""COMPUTED_VALUE"""),44679.66666666667)</f>
        <v>44679.66667</v>
      </c>
      <c r="B334" s="1">
        <f>IFERROR(__xludf.DUMMYFUNCTION("""COMPUTED_VALUE"""),117.12)</f>
        <v>117.12</v>
      </c>
      <c r="C334" s="1">
        <f>IFERROR(__xludf.DUMMYFUNCTION("""COMPUTED_VALUE"""),120.44)</f>
        <v>120.44</v>
      </c>
      <c r="D334" s="1">
        <f>IFERROR(__xludf.DUMMYFUNCTION("""COMPUTED_VALUE"""),115.14)</f>
        <v>115.14</v>
      </c>
      <c r="E334" s="1">
        <f>IFERROR(__xludf.DUMMYFUNCTION("""COMPUTED_VALUE"""),119.41)</f>
        <v>119.41</v>
      </c>
      <c r="F334" s="1">
        <f>IFERROR(__xludf.DUMMYFUNCTION("""COMPUTED_VALUE"""),1839547.0)</f>
        <v>1839547</v>
      </c>
    </row>
    <row r="335">
      <c r="A335" s="2">
        <f>IFERROR(__xludf.DUMMYFUNCTION("""COMPUTED_VALUE"""),44680.66666666667)</f>
        <v>44680.66667</v>
      </c>
      <c r="B335" s="1">
        <f>IFERROR(__xludf.DUMMYFUNCTION("""COMPUTED_VALUE"""),117.58)</f>
        <v>117.58</v>
      </c>
      <c r="C335" s="1">
        <f>IFERROR(__xludf.DUMMYFUNCTION("""COMPUTED_VALUE"""),118.96)</f>
        <v>118.96</v>
      </c>
      <c r="D335" s="1">
        <f>IFERROR(__xludf.DUMMYFUNCTION("""COMPUTED_VALUE"""),114.69)</f>
        <v>114.69</v>
      </c>
      <c r="E335" s="1">
        <f>IFERROR(__xludf.DUMMYFUNCTION("""COMPUTED_VALUE"""),114.97)</f>
        <v>114.97</v>
      </c>
      <c r="F335" s="1">
        <f>IFERROR(__xludf.DUMMYFUNCTION("""COMPUTED_VALUE"""),1684655.0)</f>
        <v>1684655</v>
      </c>
    </row>
    <row r="336">
      <c r="A336" s="2">
        <f>IFERROR(__xludf.DUMMYFUNCTION("""COMPUTED_VALUE"""),44683.66666666667)</f>
        <v>44683.66667</v>
      </c>
      <c r="B336" s="1">
        <f>IFERROR(__xludf.DUMMYFUNCTION("""COMPUTED_VALUE"""),113.91)</f>
        <v>113.91</v>
      </c>
      <c r="C336" s="1">
        <f>IFERROR(__xludf.DUMMYFUNCTION("""COMPUTED_VALUE"""),117.34)</f>
        <v>117.34</v>
      </c>
      <c r="D336" s="1">
        <f>IFERROR(__xludf.DUMMYFUNCTION("""COMPUTED_VALUE"""),113.4)</f>
        <v>113.4</v>
      </c>
      <c r="E336" s="1">
        <f>IFERROR(__xludf.DUMMYFUNCTION("""COMPUTED_VALUE"""),117.16)</f>
        <v>117.16</v>
      </c>
      <c r="F336" s="1">
        <f>IFERROR(__xludf.DUMMYFUNCTION("""COMPUTED_VALUE"""),1513982.0)</f>
        <v>1513982</v>
      </c>
    </row>
    <row r="337">
      <c r="A337" s="2">
        <f>IFERROR(__xludf.DUMMYFUNCTION("""COMPUTED_VALUE"""),44684.66666666667)</f>
        <v>44684.66667</v>
      </c>
      <c r="B337" s="1">
        <f>IFERROR(__xludf.DUMMYFUNCTION("""COMPUTED_VALUE"""),116.77)</f>
        <v>116.77</v>
      </c>
      <c r="C337" s="1">
        <f>IFERROR(__xludf.DUMMYFUNCTION("""COMPUTED_VALUE"""),119.3)</f>
        <v>119.3</v>
      </c>
      <c r="D337" s="1">
        <f>IFERROR(__xludf.DUMMYFUNCTION("""COMPUTED_VALUE"""),116.63)</f>
        <v>116.63</v>
      </c>
      <c r="E337" s="1">
        <f>IFERROR(__xludf.DUMMYFUNCTION("""COMPUTED_VALUE"""),118.13)</f>
        <v>118.13</v>
      </c>
      <c r="F337" s="1">
        <f>IFERROR(__xludf.DUMMYFUNCTION("""COMPUTED_VALUE"""),1060787.0)</f>
        <v>1060787</v>
      </c>
    </row>
    <row r="338">
      <c r="A338" s="2">
        <f>IFERROR(__xludf.DUMMYFUNCTION("""COMPUTED_VALUE"""),44685.66666666667)</f>
        <v>44685.66667</v>
      </c>
      <c r="B338" s="1">
        <f>IFERROR(__xludf.DUMMYFUNCTION("""COMPUTED_VALUE"""),118.0)</f>
        <v>118</v>
      </c>
      <c r="C338" s="1">
        <f>IFERROR(__xludf.DUMMYFUNCTION("""COMPUTED_VALUE"""),123.14)</f>
        <v>123.14</v>
      </c>
      <c r="D338" s="1">
        <f>IFERROR(__xludf.DUMMYFUNCTION("""COMPUTED_VALUE"""),115.74)</f>
        <v>115.74</v>
      </c>
      <c r="E338" s="1">
        <f>IFERROR(__xludf.DUMMYFUNCTION("""COMPUTED_VALUE"""),122.58)</f>
        <v>122.58</v>
      </c>
      <c r="F338" s="1">
        <f>IFERROR(__xludf.DUMMYFUNCTION("""COMPUTED_VALUE"""),1661573.0)</f>
        <v>1661573</v>
      </c>
    </row>
    <row r="339">
      <c r="A339" s="2">
        <f>IFERROR(__xludf.DUMMYFUNCTION("""COMPUTED_VALUE"""),44686.66666666667)</f>
        <v>44686.66667</v>
      </c>
      <c r="B339" s="1">
        <f>IFERROR(__xludf.DUMMYFUNCTION("""COMPUTED_VALUE"""),120.22)</f>
        <v>120.22</v>
      </c>
      <c r="C339" s="1">
        <f>IFERROR(__xludf.DUMMYFUNCTION("""COMPUTED_VALUE"""),121.23)</f>
        <v>121.23</v>
      </c>
      <c r="D339" s="1">
        <f>IFERROR(__xludf.DUMMYFUNCTION("""COMPUTED_VALUE"""),115.18)</f>
        <v>115.18</v>
      </c>
      <c r="E339" s="1">
        <f>IFERROR(__xludf.DUMMYFUNCTION("""COMPUTED_VALUE"""),116.75)</f>
        <v>116.75</v>
      </c>
      <c r="F339" s="1">
        <f>IFERROR(__xludf.DUMMYFUNCTION("""COMPUTED_VALUE"""),2154452.0)</f>
        <v>2154452</v>
      </c>
    </row>
    <row r="340">
      <c r="A340" s="2">
        <f>IFERROR(__xludf.DUMMYFUNCTION("""COMPUTED_VALUE"""),44687.66666666667)</f>
        <v>44687.66667</v>
      </c>
      <c r="B340" s="1">
        <f>IFERROR(__xludf.DUMMYFUNCTION("""COMPUTED_VALUE"""),115.52)</f>
        <v>115.52</v>
      </c>
      <c r="C340" s="1">
        <f>IFERROR(__xludf.DUMMYFUNCTION("""COMPUTED_VALUE"""),117.5)</f>
        <v>117.5</v>
      </c>
      <c r="D340" s="1">
        <f>IFERROR(__xludf.DUMMYFUNCTION("""COMPUTED_VALUE"""),114.14)</f>
        <v>114.14</v>
      </c>
      <c r="E340" s="1">
        <f>IFERROR(__xludf.DUMMYFUNCTION("""COMPUTED_VALUE"""),115.66)</f>
        <v>115.66</v>
      </c>
      <c r="F340" s="1">
        <f>IFERROR(__xludf.DUMMYFUNCTION("""COMPUTED_VALUE"""),1765474.0)</f>
        <v>1765474</v>
      </c>
    </row>
    <row r="341">
      <c r="A341" s="2">
        <f>IFERROR(__xludf.DUMMYFUNCTION("""COMPUTED_VALUE"""),44690.66666666667)</f>
        <v>44690.66667</v>
      </c>
      <c r="B341" s="1">
        <f>IFERROR(__xludf.DUMMYFUNCTION("""COMPUTED_VALUE"""),113.3)</f>
        <v>113.3</v>
      </c>
      <c r="C341" s="1">
        <f>IFERROR(__xludf.DUMMYFUNCTION("""COMPUTED_VALUE"""),115.56)</f>
        <v>115.56</v>
      </c>
      <c r="D341" s="1">
        <f>IFERROR(__xludf.DUMMYFUNCTION("""COMPUTED_VALUE"""),112.55)</f>
        <v>112.55</v>
      </c>
      <c r="E341" s="1">
        <f>IFERROR(__xludf.DUMMYFUNCTION("""COMPUTED_VALUE"""),113.08)</f>
        <v>113.08</v>
      </c>
      <c r="F341" s="1">
        <f>IFERROR(__xludf.DUMMYFUNCTION("""COMPUTED_VALUE"""),1726048.0)</f>
        <v>1726048</v>
      </c>
    </row>
    <row r="342">
      <c r="A342" s="2">
        <f>IFERROR(__xludf.DUMMYFUNCTION("""COMPUTED_VALUE"""),44691.66666666667)</f>
        <v>44691.66667</v>
      </c>
      <c r="B342" s="1">
        <f>IFERROR(__xludf.DUMMYFUNCTION("""COMPUTED_VALUE"""),116.04)</f>
        <v>116.04</v>
      </c>
      <c r="C342" s="1">
        <f>IFERROR(__xludf.DUMMYFUNCTION("""COMPUTED_VALUE"""),116.69)</f>
        <v>116.69</v>
      </c>
      <c r="D342" s="1">
        <f>IFERROR(__xludf.DUMMYFUNCTION("""COMPUTED_VALUE"""),113.38)</f>
        <v>113.38</v>
      </c>
      <c r="E342" s="1">
        <f>IFERROR(__xludf.DUMMYFUNCTION("""COMPUTED_VALUE"""),114.58)</f>
        <v>114.58</v>
      </c>
      <c r="F342" s="1">
        <f>IFERROR(__xludf.DUMMYFUNCTION("""COMPUTED_VALUE"""),1557889.0)</f>
        <v>1557889</v>
      </c>
    </row>
    <row r="343">
      <c r="A343" s="2">
        <f>IFERROR(__xludf.DUMMYFUNCTION("""COMPUTED_VALUE"""),44692.66666666667)</f>
        <v>44692.66667</v>
      </c>
      <c r="B343" s="1">
        <f>IFERROR(__xludf.DUMMYFUNCTION("""COMPUTED_VALUE"""),113.71)</f>
        <v>113.71</v>
      </c>
      <c r="C343" s="1">
        <f>IFERROR(__xludf.DUMMYFUNCTION("""COMPUTED_VALUE"""),116.67)</f>
        <v>116.67</v>
      </c>
      <c r="D343" s="1">
        <f>IFERROR(__xludf.DUMMYFUNCTION("""COMPUTED_VALUE"""),113.65)</f>
        <v>113.65</v>
      </c>
      <c r="E343" s="1">
        <f>IFERROR(__xludf.DUMMYFUNCTION("""COMPUTED_VALUE"""),113.96)</f>
        <v>113.96</v>
      </c>
      <c r="F343" s="1">
        <f>IFERROR(__xludf.DUMMYFUNCTION("""COMPUTED_VALUE"""),1825082.0)</f>
        <v>1825082</v>
      </c>
    </row>
    <row r="344">
      <c r="A344" s="2">
        <f>IFERROR(__xludf.DUMMYFUNCTION("""COMPUTED_VALUE"""),44693.66666666667)</f>
        <v>44693.66667</v>
      </c>
      <c r="B344" s="1">
        <f>IFERROR(__xludf.DUMMYFUNCTION("""COMPUTED_VALUE"""),111.94)</f>
        <v>111.94</v>
      </c>
      <c r="C344" s="1">
        <f>IFERROR(__xludf.DUMMYFUNCTION("""COMPUTED_VALUE"""),114.86)</f>
        <v>114.86</v>
      </c>
      <c r="D344" s="1">
        <f>IFERROR(__xludf.DUMMYFUNCTION("""COMPUTED_VALUE"""),110.11)</f>
        <v>110.11</v>
      </c>
      <c r="E344" s="1">
        <f>IFERROR(__xludf.DUMMYFUNCTION("""COMPUTED_VALUE"""),113.16)</f>
        <v>113.16</v>
      </c>
      <c r="F344" s="1">
        <f>IFERROR(__xludf.DUMMYFUNCTION("""COMPUTED_VALUE"""),2073244.0)</f>
        <v>2073244</v>
      </c>
    </row>
    <row r="345">
      <c r="A345" s="2">
        <f>IFERROR(__xludf.DUMMYFUNCTION("""COMPUTED_VALUE"""),44694.66666666667)</f>
        <v>44694.66667</v>
      </c>
      <c r="B345" s="1">
        <f>IFERROR(__xludf.DUMMYFUNCTION("""COMPUTED_VALUE"""),114.85)</f>
        <v>114.85</v>
      </c>
      <c r="C345" s="1">
        <f>IFERROR(__xludf.DUMMYFUNCTION("""COMPUTED_VALUE"""),118.09)</f>
        <v>118.09</v>
      </c>
      <c r="D345" s="1">
        <f>IFERROR(__xludf.DUMMYFUNCTION("""COMPUTED_VALUE"""),114.0)</f>
        <v>114</v>
      </c>
      <c r="E345" s="1">
        <f>IFERROR(__xludf.DUMMYFUNCTION("""COMPUTED_VALUE"""),116.52)</f>
        <v>116.52</v>
      </c>
      <c r="F345" s="1">
        <f>IFERROR(__xludf.DUMMYFUNCTION("""COMPUTED_VALUE"""),1486878.0)</f>
        <v>1486878</v>
      </c>
    </row>
    <row r="346">
      <c r="A346" s="2">
        <f>IFERROR(__xludf.DUMMYFUNCTION("""COMPUTED_VALUE"""),44697.66666666667)</f>
        <v>44697.66667</v>
      </c>
      <c r="B346" s="1">
        <f>IFERROR(__xludf.DUMMYFUNCTION("""COMPUTED_VALUE"""),115.38)</f>
        <v>115.38</v>
      </c>
      <c r="C346" s="1">
        <f>IFERROR(__xludf.DUMMYFUNCTION("""COMPUTED_VALUE"""),116.61)</f>
        <v>116.61</v>
      </c>
      <c r="D346" s="1">
        <f>IFERROR(__xludf.DUMMYFUNCTION("""COMPUTED_VALUE"""),114.34)</f>
        <v>114.34</v>
      </c>
      <c r="E346" s="1">
        <f>IFERROR(__xludf.DUMMYFUNCTION("""COMPUTED_VALUE"""),114.79)</f>
        <v>114.79</v>
      </c>
      <c r="F346" s="1">
        <f>IFERROR(__xludf.DUMMYFUNCTION("""COMPUTED_VALUE"""),1164119.0)</f>
        <v>1164119</v>
      </c>
    </row>
    <row r="347">
      <c r="A347" s="2">
        <f>IFERROR(__xludf.DUMMYFUNCTION("""COMPUTED_VALUE"""),44698.66666666667)</f>
        <v>44698.66667</v>
      </c>
      <c r="B347" s="1">
        <f>IFERROR(__xludf.DUMMYFUNCTION("""COMPUTED_VALUE"""),117.23)</f>
        <v>117.23</v>
      </c>
      <c r="C347" s="1">
        <f>IFERROR(__xludf.DUMMYFUNCTION("""COMPUTED_VALUE"""),117.23)</f>
        <v>117.23</v>
      </c>
      <c r="D347" s="1">
        <f>IFERROR(__xludf.DUMMYFUNCTION("""COMPUTED_VALUE"""),115.34)</f>
        <v>115.34</v>
      </c>
      <c r="E347" s="1">
        <f>IFERROR(__xludf.DUMMYFUNCTION("""COMPUTED_VALUE"""),116.7)</f>
        <v>116.7</v>
      </c>
      <c r="F347" s="1">
        <f>IFERROR(__xludf.DUMMYFUNCTION("""COMPUTED_VALUE"""),1078804.0)</f>
        <v>1078804</v>
      </c>
    </row>
    <row r="348">
      <c r="A348" s="2">
        <f>IFERROR(__xludf.DUMMYFUNCTION("""COMPUTED_VALUE"""),44699.66666666667)</f>
        <v>44699.66667</v>
      </c>
      <c r="B348" s="1">
        <f>IFERROR(__xludf.DUMMYFUNCTION("""COMPUTED_VALUE"""),115.24)</f>
        <v>115.24</v>
      </c>
      <c r="C348" s="1">
        <f>IFERROR(__xludf.DUMMYFUNCTION("""COMPUTED_VALUE"""),115.7)</f>
        <v>115.7</v>
      </c>
      <c r="D348" s="1">
        <f>IFERROR(__xludf.DUMMYFUNCTION("""COMPUTED_VALUE"""),112.14)</f>
        <v>112.14</v>
      </c>
      <c r="E348" s="1">
        <f>IFERROR(__xludf.DUMMYFUNCTION("""COMPUTED_VALUE"""),112.4)</f>
        <v>112.4</v>
      </c>
      <c r="F348" s="1">
        <f>IFERROR(__xludf.DUMMYFUNCTION("""COMPUTED_VALUE"""),1399138.0)</f>
        <v>1399138</v>
      </c>
    </row>
    <row r="349">
      <c r="A349" s="2">
        <f>IFERROR(__xludf.DUMMYFUNCTION("""COMPUTED_VALUE"""),44700.66666666667)</f>
        <v>44700.66667</v>
      </c>
      <c r="B349" s="1">
        <f>IFERROR(__xludf.DUMMYFUNCTION("""COMPUTED_VALUE"""),111.84)</f>
        <v>111.84</v>
      </c>
      <c r="C349" s="1">
        <f>IFERROR(__xludf.DUMMYFUNCTION("""COMPUTED_VALUE"""),113.59)</f>
        <v>113.59</v>
      </c>
      <c r="D349" s="1">
        <f>IFERROR(__xludf.DUMMYFUNCTION("""COMPUTED_VALUE"""),110.47)</f>
        <v>110.47</v>
      </c>
      <c r="E349" s="1">
        <f>IFERROR(__xludf.DUMMYFUNCTION("""COMPUTED_VALUE"""),110.75)</f>
        <v>110.75</v>
      </c>
      <c r="F349" s="1">
        <f>IFERROR(__xludf.DUMMYFUNCTION("""COMPUTED_VALUE"""),1459587.0)</f>
        <v>1459587</v>
      </c>
    </row>
    <row r="350">
      <c r="A350" s="2">
        <f>IFERROR(__xludf.DUMMYFUNCTION("""COMPUTED_VALUE"""),44701.66666666667)</f>
        <v>44701.66667</v>
      </c>
      <c r="B350" s="1">
        <f>IFERROR(__xludf.DUMMYFUNCTION("""COMPUTED_VALUE"""),112.09)</f>
        <v>112.09</v>
      </c>
      <c r="C350" s="1">
        <f>IFERROR(__xludf.DUMMYFUNCTION("""COMPUTED_VALUE"""),112.55)</f>
        <v>112.55</v>
      </c>
      <c r="D350" s="1">
        <f>IFERROR(__xludf.DUMMYFUNCTION("""COMPUTED_VALUE"""),106.37)</f>
        <v>106.37</v>
      </c>
      <c r="E350" s="1">
        <f>IFERROR(__xludf.DUMMYFUNCTION("""COMPUTED_VALUE"""),109.31)</f>
        <v>109.31</v>
      </c>
      <c r="F350" s="1">
        <f>IFERROR(__xludf.DUMMYFUNCTION("""COMPUTED_VALUE"""),1879301.0)</f>
        <v>1879301</v>
      </c>
    </row>
    <row r="351">
      <c r="A351" s="2">
        <f>IFERROR(__xludf.DUMMYFUNCTION("""COMPUTED_VALUE"""),44704.66666666667)</f>
        <v>44704.66667</v>
      </c>
      <c r="B351" s="1">
        <f>IFERROR(__xludf.DUMMYFUNCTION("""COMPUTED_VALUE"""),110.1)</f>
        <v>110.1</v>
      </c>
      <c r="C351" s="1">
        <f>IFERROR(__xludf.DUMMYFUNCTION("""COMPUTED_VALUE"""),112.01)</f>
        <v>112.01</v>
      </c>
      <c r="D351" s="1">
        <f>IFERROR(__xludf.DUMMYFUNCTION("""COMPUTED_VALUE"""),109.15)</f>
        <v>109.15</v>
      </c>
      <c r="E351" s="1">
        <f>IFERROR(__xludf.DUMMYFUNCTION("""COMPUTED_VALUE"""),111.67)</f>
        <v>111.67</v>
      </c>
      <c r="F351" s="1">
        <f>IFERROR(__xludf.DUMMYFUNCTION("""COMPUTED_VALUE"""),1577911.0)</f>
        <v>1577911</v>
      </c>
    </row>
    <row r="352">
      <c r="A352" s="2">
        <f>IFERROR(__xludf.DUMMYFUNCTION("""COMPUTED_VALUE"""),44705.66666666667)</f>
        <v>44705.66667</v>
      </c>
      <c r="B352" s="1">
        <f>IFERROR(__xludf.DUMMYFUNCTION("""COMPUTED_VALUE"""),106.38)</f>
        <v>106.38</v>
      </c>
      <c r="C352" s="1">
        <f>IFERROR(__xludf.DUMMYFUNCTION("""COMPUTED_VALUE"""),106.4)</f>
        <v>106.4</v>
      </c>
      <c r="D352" s="1">
        <f>IFERROR(__xludf.DUMMYFUNCTION("""COMPUTED_VALUE"""),102.21)</f>
        <v>102.21</v>
      </c>
      <c r="E352" s="1">
        <f>IFERROR(__xludf.DUMMYFUNCTION("""COMPUTED_VALUE"""),105.93)</f>
        <v>105.93</v>
      </c>
      <c r="F352" s="1">
        <f>IFERROR(__xludf.DUMMYFUNCTION("""COMPUTED_VALUE"""),3019319.0)</f>
        <v>3019319</v>
      </c>
    </row>
    <row r="353">
      <c r="A353" s="2">
        <f>IFERROR(__xludf.DUMMYFUNCTION("""COMPUTED_VALUE"""),44706.66666666667)</f>
        <v>44706.66667</v>
      </c>
      <c r="B353" s="1">
        <f>IFERROR(__xludf.DUMMYFUNCTION("""COMPUTED_VALUE"""),105.14)</f>
        <v>105.14</v>
      </c>
      <c r="C353" s="1">
        <f>IFERROR(__xludf.DUMMYFUNCTION("""COMPUTED_VALUE"""),106.54)</f>
        <v>106.54</v>
      </c>
      <c r="D353" s="1">
        <f>IFERROR(__xludf.DUMMYFUNCTION("""COMPUTED_VALUE"""),104.21)</f>
        <v>104.21</v>
      </c>
      <c r="E353" s="1">
        <f>IFERROR(__xludf.DUMMYFUNCTION("""COMPUTED_VALUE"""),105.84)</f>
        <v>105.84</v>
      </c>
      <c r="F353" s="1">
        <f>IFERROR(__xludf.DUMMYFUNCTION("""COMPUTED_VALUE"""),1894967.0)</f>
        <v>1894967</v>
      </c>
    </row>
    <row r="354">
      <c r="A354" s="2">
        <f>IFERROR(__xludf.DUMMYFUNCTION("""COMPUTED_VALUE"""),44707.66666666667)</f>
        <v>44707.66667</v>
      </c>
      <c r="B354" s="1">
        <f>IFERROR(__xludf.DUMMYFUNCTION("""COMPUTED_VALUE"""),106.05)</f>
        <v>106.05</v>
      </c>
      <c r="C354" s="1">
        <f>IFERROR(__xludf.DUMMYFUNCTION("""COMPUTED_VALUE"""),108.96)</f>
        <v>108.96</v>
      </c>
      <c r="D354" s="1">
        <f>IFERROR(__xludf.DUMMYFUNCTION("""COMPUTED_VALUE"""),105.49)</f>
        <v>105.49</v>
      </c>
      <c r="E354" s="1">
        <f>IFERROR(__xludf.DUMMYFUNCTION("""COMPUTED_VALUE"""),108.3)</f>
        <v>108.3</v>
      </c>
      <c r="F354" s="1">
        <f>IFERROR(__xludf.DUMMYFUNCTION("""COMPUTED_VALUE"""),1514374.0)</f>
        <v>1514374</v>
      </c>
    </row>
    <row r="355">
      <c r="A355" s="2">
        <f>IFERROR(__xludf.DUMMYFUNCTION("""COMPUTED_VALUE"""),44708.66666666667)</f>
        <v>44708.66667</v>
      </c>
      <c r="B355" s="1">
        <f>IFERROR(__xludf.DUMMYFUNCTION("""COMPUTED_VALUE"""),109.79)</f>
        <v>109.79</v>
      </c>
      <c r="C355" s="1">
        <f>IFERROR(__xludf.DUMMYFUNCTION("""COMPUTED_VALUE"""),112.87)</f>
        <v>112.87</v>
      </c>
      <c r="D355" s="1">
        <f>IFERROR(__xludf.DUMMYFUNCTION("""COMPUTED_VALUE"""),109.55)</f>
        <v>109.55</v>
      </c>
      <c r="E355" s="1">
        <f>IFERROR(__xludf.DUMMYFUNCTION("""COMPUTED_VALUE"""),112.8)</f>
        <v>112.8</v>
      </c>
      <c r="F355" s="1">
        <f>IFERROR(__xludf.DUMMYFUNCTION("""COMPUTED_VALUE"""),1496221.0)</f>
        <v>1496221</v>
      </c>
    </row>
    <row r="356">
      <c r="A356" s="2">
        <f>IFERROR(__xludf.DUMMYFUNCTION("""COMPUTED_VALUE"""),44712.66666666667)</f>
        <v>44712.66667</v>
      </c>
      <c r="B356" s="1">
        <f>IFERROR(__xludf.DUMMYFUNCTION("""COMPUTED_VALUE"""),113.08)</f>
        <v>113.08</v>
      </c>
      <c r="C356" s="1">
        <f>IFERROR(__xludf.DUMMYFUNCTION("""COMPUTED_VALUE"""),116.43)</f>
        <v>116.43</v>
      </c>
      <c r="D356" s="1">
        <f>IFERROR(__xludf.DUMMYFUNCTION("""COMPUTED_VALUE"""),112.57)</f>
        <v>112.57</v>
      </c>
      <c r="E356" s="1">
        <f>IFERROR(__xludf.DUMMYFUNCTION("""COMPUTED_VALUE"""),114.04)</f>
        <v>114.04</v>
      </c>
      <c r="F356" s="1">
        <f>IFERROR(__xludf.DUMMYFUNCTION("""COMPUTED_VALUE"""),2565096.0)</f>
        <v>2565096</v>
      </c>
    </row>
    <row r="357">
      <c r="A357" s="2">
        <f>IFERROR(__xludf.DUMMYFUNCTION("""COMPUTED_VALUE"""),44713.66666666667)</f>
        <v>44713.66667</v>
      </c>
      <c r="B357" s="1">
        <f>IFERROR(__xludf.DUMMYFUNCTION("""COMPUTED_VALUE"""),114.93)</f>
        <v>114.93</v>
      </c>
      <c r="C357" s="1">
        <f>IFERROR(__xludf.DUMMYFUNCTION("""COMPUTED_VALUE"""),117.4)</f>
        <v>117.4</v>
      </c>
      <c r="D357" s="1">
        <f>IFERROR(__xludf.DUMMYFUNCTION("""COMPUTED_VALUE"""),113.55)</f>
        <v>113.55</v>
      </c>
      <c r="E357" s="1">
        <f>IFERROR(__xludf.DUMMYFUNCTION("""COMPUTED_VALUE"""),114.14)</f>
        <v>114.14</v>
      </c>
      <c r="F357" s="1">
        <f>IFERROR(__xludf.DUMMYFUNCTION("""COMPUTED_VALUE"""),1431464.0)</f>
        <v>1431464</v>
      </c>
    </row>
    <row r="358">
      <c r="A358" s="2">
        <f>IFERROR(__xludf.DUMMYFUNCTION("""COMPUTED_VALUE"""),44714.66666666667)</f>
        <v>44714.66667</v>
      </c>
      <c r="B358" s="1">
        <f>IFERROR(__xludf.DUMMYFUNCTION("""COMPUTED_VALUE"""),114.19)</f>
        <v>114.19</v>
      </c>
      <c r="C358" s="1">
        <f>IFERROR(__xludf.DUMMYFUNCTION("""COMPUTED_VALUE"""),117.9)</f>
        <v>117.9</v>
      </c>
      <c r="D358" s="1">
        <f>IFERROR(__xludf.DUMMYFUNCTION("""COMPUTED_VALUE"""),113.31)</f>
        <v>113.31</v>
      </c>
      <c r="E358" s="1">
        <f>IFERROR(__xludf.DUMMYFUNCTION("""COMPUTED_VALUE"""),117.75)</f>
        <v>117.75</v>
      </c>
      <c r="F358" s="1">
        <f>IFERROR(__xludf.DUMMYFUNCTION("""COMPUTED_VALUE"""),1374770.0)</f>
        <v>1374770</v>
      </c>
    </row>
    <row r="359">
      <c r="A359" s="2">
        <f>IFERROR(__xludf.DUMMYFUNCTION("""COMPUTED_VALUE"""),44715.66666666667)</f>
        <v>44715.66667</v>
      </c>
      <c r="B359" s="1">
        <f>IFERROR(__xludf.DUMMYFUNCTION("""COMPUTED_VALUE"""),115.99)</f>
        <v>115.99</v>
      </c>
      <c r="C359" s="1">
        <f>IFERROR(__xludf.DUMMYFUNCTION("""COMPUTED_VALUE"""),116.36)</f>
        <v>116.36</v>
      </c>
      <c r="D359" s="1">
        <f>IFERROR(__xludf.DUMMYFUNCTION("""COMPUTED_VALUE"""),113.67)</f>
        <v>113.67</v>
      </c>
      <c r="E359" s="1">
        <f>IFERROR(__xludf.DUMMYFUNCTION("""COMPUTED_VALUE"""),114.56)</f>
        <v>114.56</v>
      </c>
      <c r="F359" s="1">
        <f>IFERROR(__xludf.DUMMYFUNCTION("""COMPUTED_VALUE"""),1247604.0)</f>
        <v>1247604</v>
      </c>
    </row>
    <row r="360">
      <c r="A360" s="2">
        <f>IFERROR(__xludf.DUMMYFUNCTION("""COMPUTED_VALUE"""),44718.66666666667)</f>
        <v>44718.66667</v>
      </c>
      <c r="B360" s="1">
        <f>IFERROR(__xludf.DUMMYFUNCTION("""COMPUTED_VALUE"""),116.74)</f>
        <v>116.74</v>
      </c>
      <c r="C360" s="1">
        <f>IFERROR(__xludf.DUMMYFUNCTION("""COMPUTED_VALUE"""),119.4)</f>
        <v>119.4</v>
      </c>
      <c r="D360" s="1">
        <f>IFERROR(__xludf.DUMMYFUNCTION("""COMPUTED_VALUE"""),116.53)</f>
        <v>116.53</v>
      </c>
      <c r="E360" s="1">
        <f>IFERROR(__xludf.DUMMYFUNCTION("""COMPUTED_VALUE"""),117.01)</f>
        <v>117.01</v>
      </c>
      <c r="F360" s="1">
        <f>IFERROR(__xludf.DUMMYFUNCTION("""COMPUTED_VALUE"""),1189336.0)</f>
        <v>1189336</v>
      </c>
    </row>
    <row r="361">
      <c r="A361" s="2">
        <f>IFERROR(__xludf.DUMMYFUNCTION("""COMPUTED_VALUE"""),44719.66666666667)</f>
        <v>44719.66667</v>
      </c>
      <c r="B361" s="1">
        <f>IFERROR(__xludf.DUMMYFUNCTION("""COMPUTED_VALUE"""),115.65)</f>
        <v>115.65</v>
      </c>
      <c r="C361" s="1">
        <f>IFERROR(__xludf.DUMMYFUNCTION("""COMPUTED_VALUE"""),117.75)</f>
        <v>117.75</v>
      </c>
      <c r="D361" s="1">
        <f>IFERROR(__xludf.DUMMYFUNCTION("""COMPUTED_VALUE"""),115.13)</f>
        <v>115.13</v>
      </c>
      <c r="E361" s="1">
        <f>IFERROR(__xludf.DUMMYFUNCTION("""COMPUTED_VALUE"""),117.23)</f>
        <v>117.23</v>
      </c>
      <c r="F361" s="1">
        <f>IFERROR(__xludf.DUMMYFUNCTION("""COMPUTED_VALUE"""),1320677.0)</f>
        <v>1320677</v>
      </c>
    </row>
    <row r="362">
      <c r="A362" s="2">
        <f>IFERROR(__xludf.DUMMYFUNCTION("""COMPUTED_VALUE"""),44720.66666666667)</f>
        <v>44720.66667</v>
      </c>
      <c r="B362" s="1">
        <f>IFERROR(__xludf.DUMMYFUNCTION("""COMPUTED_VALUE"""),116.88)</f>
        <v>116.88</v>
      </c>
      <c r="C362" s="1">
        <f>IFERROR(__xludf.DUMMYFUNCTION("""COMPUTED_VALUE"""),118.65)</f>
        <v>118.65</v>
      </c>
      <c r="D362" s="1">
        <f>IFERROR(__xludf.DUMMYFUNCTION("""COMPUTED_VALUE"""),116.7)</f>
        <v>116.7</v>
      </c>
      <c r="E362" s="1">
        <f>IFERROR(__xludf.DUMMYFUNCTION("""COMPUTED_VALUE"""),117.24)</f>
        <v>117.24</v>
      </c>
      <c r="F362" s="1">
        <f>IFERROR(__xludf.DUMMYFUNCTION("""COMPUTED_VALUE"""),1127213.0)</f>
        <v>1127213</v>
      </c>
    </row>
    <row r="363">
      <c r="A363" s="2">
        <f>IFERROR(__xludf.DUMMYFUNCTION("""COMPUTED_VALUE"""),44721.66666666667)</f>
        <v>44721.66667</v>
      </c>
      <c r="B363" s="1">
        <f>IFERROR(__xludf.DUMMYFUNCTION("""COMPUTED_VALUE"""),116.34)</f>
        <v>116.34</v>
      </c>
      <c r="C363" s="1">
        <f>IFERROR(__xludf.DUMMYFUNCTION("""COMPUTED_VALUE"""),118.35)</f>
        <v>118.35</v>
      </c>
      <c r="D363" s="1">
        <f>IFERROR(__xludf.DUMMYFUNCTION("""COMPUTED_VALUE"""),114.87)</f>
        <v>114.87</v>
      </c>
      <c r="E363" s="1">
        <f>IFERROR(__xludf.DUMMYFUNCTION("""COMPUTED_VALUE"""),114.92)</f>
        <v>114.92</v>
      </c>
      <c r="F363" s="1">
        <f>IFERROR(__xludf.DUMMYFUNCTION("""COMPUTED_VALUE"""),1157080.0)</f>
        <v>1157080</v>
      </c>
    </row>
    <row r="364">
      <c r="A364" s="2">
        <f>IFERROR(__xludf.DUMMYFUNCTION("""COMPUTED_VALUE"""),44722.66666666667)</f>
        <v>44722.66667</v>
      </c>
      <c r="B364" s="1">
        <f>IFERROR(__xludf.DUMMYFUNCTION("""COMPUTED_VALUE"""),112.78)</f>
        <v>112.78</v>
      </c>
      <c r="C364" s="1">
        <f>IFERROR(__xludf.DUMMYFUNCTION("""COMPUTED_VALUE"""),113.5)</f>
        <v>113.5</v>
      </c>
      <c r="D364" s="1">
        <f>IFERROR(__xludf.DUMMYFUNCTION("""COMPUTED_VALUE"""),110.86)</f>
        <v>110.86</v>
      </c>
      <c r="E364" s="1">
        <f>IFERROR(__xludf.DUMMYFUNCTION("""COMPUTED_VALUE"""),111.43)</f>
        <v>111.43</v>
      </c>
      <c r="F364" s="1">
        <f>IFERROR(__xludf.DUMMYFUNCTION("""COMPUTED_VALUE"""),1567487.0)</f>
        <v>1567487</v>
      </c>
    </row>
    <row r="365">
      <c r="A365" s="2">
        <f>IFERROR(__xludf.DUMMYFUNCTION("""COMPUTED_VALUE"""),44725.66666666667)</f>
        <v>44725.66667</v>
      </c>
      <c r="B365" s="1">
        <f>IFERROR(__xludf.DUMMYFUNCTION("""COMPUTED_VALUE"""),107.45)</f>
        <v>107.45</v>
      </c>
      <c r="C365" s="1">
        <f>IFERROR(__xludf.DUMMYFUNCTION("""COMPUTED_VALUE"""),109.22)</f>
        <v>109.22</v>
      </c>
      <c r="D365" s="1">
        <f>IFERROR(__xludf.DUMMYFUNCTION("""COMPUTED_VALUE"""),106.59)</f>
        <v>106.59</v>
      </c>
      <c r="E365" s="1">
        <f>IFERROR(__xludf.DUMMYFUNCTION("""COMPUTED_VALUE"""),106.88)</f>
        <v>106.88</v>
      </c>
      <c r="F365" s="1">
        <f>IFERROR(__xludf.DUMMYFUNCTION("""COMPUTED_VALUE"""),1837810.0)</f>
        <v>1837810</v>
      </c>
    </row>
    <row r="366">
      <c r="A366" s="2">
        <f>IFERROR(__xludf.DUMMYFUNCTION("""COMPUTED_VALUE"""),44726.66666666667)</f>
        <v>44726.66667</v>
      </c>
      <c r="B366" s="1">
        <f>IFERROR(__xludf.DUMMYFUNCTION("""COMPUTED_VALUE"""),106.89)</f>
        <v>106.89</v>
      </c>
      <c r="C366" s="1">
        <f>IFERROR(__xludf.DUMMYFUNCTION("""COMPUTED_VALUE"""),108.46)</f>
        <v>108.46</v>
      </c>
      <c r="D366" s="1">
        <f>IFERROR(__xludf.DUMMYFUNCTION("""COMPUTED_VALUE"""),106.35)</f>
        <v>106.35</v>
      </c>
      <c r="E366" s="1">
        <f>IFERROR(__xludf.DUMMYFUNCTION("""COMPUTED_VALUE"""),107.19)</f>
        <v>107.19</v>
      </c>
      <c r="F366" s="1">
        <f>IFERROR(__xludf.DUMMYFUNCTION("""COMPUTED_VALUE"""),1274047.0)</f>
        <v>1274047</v>
      </c>
    </row>
    <row r="367">
      <c r="A367" s="2">
        <f>IFERROR(__xludf.DUMMYFUNCTION("""COMPUTED_VALUE"""),44727.66666666667)</f>
        <v>44727.66667</v>
      </c>
      <c r="B367" s="1">
        <f>IFERROR(__xludf.DUMMYFUNCTION("""COMPUTED_VALUE"""),108.9)</f>
        <v>108.9</v>
      </c>
      <c r="C367" s="1">
        <f>IFERROR(__xludf.DUMMYFUNCTION("""COMPUTED_VALUE"""),112.06)</f>
        <v>112.06</v>
      </c>
      <c r="D367" s="1">
        <f>IFERROR(__xludf.DUMMYFUNCTION("""COMPUTED_VALUE"""),108.12)</f>
        <v>108.12</v>
      </c>
      <c r="E367" s="1">
        <f>IFERROR(__xludf.DUMMYFUNCTION("""COMPUTED_VALUE"""),110.39)</f>
        <v>110.39</v>
      </c>
      <c r="F367" s="1">
        <f>IFERROR(__xludf.DUMMYFUNCTION("""COMPUTED_VALUE"""),1659601.0)</f>
        <v>1659601</v>
      </c>
    </row>
    <row r="368">
      <c r="A368" s="2">
        <f>IFERROR(__xludf.DUMMYFUNCTION("""COMPUTED_VALUE"""),44728.66666666667)</f>
        <v>44728.66667</v>
      </c>
      <c r="B368" s="1">
        <f>IFERROR(__xludf.DUMMYFUNCTION("""COMPUTED_VALUE"""),108.15)</f>
        <v>108.15</v>
      </c>
      <c r="C368" s="1">
        <f>IFERROR(__xludf.DUMMYFUNCTION("""COMPUTED_VALUE"""),109.29)</f>
        <v>109.29</v>
      </c>
      <c r="D368" s="1">
        <f>IFERROR(__xludf.DUMMYFUNCTION("""COMPUTED_VALUE"""),105.79)</f>
        <v>105.79</v>
      </c>
      <c r="E368" s="1">
        <f>IFERROR(__xludf.DUMMYFUNCTION("""COMPUTED_VALUE"""),106.64)</f>
        <v>106.64</v>
      </c>
      <c r="F368" s="1">
        <f>IFERROR(__xludf.DUMMYFUNCTION("""COMPUTED_VALUE"""),1765662.0)</f>
        <v>1765662</v>
      </c>
    </row>
    <row r="369">
      <c r="A369" s="2">
        <f>IFERROR(__xludf.DUMMYFUNCTION("""COMPUTED_VALUE"""),44729.66666666667)</f>
        <v>44729.66667</v>
      </c>
      <c r="B369" s="1">
        <f>IFERROR(__xludf.DUMMYFUNCTION("""COMPUTED_VALUE"""),106.54)</f>
        <v>106.54</v>
      </c>
      <c r="C369" s="1">
        <f>IFERROR(__xludf.DUMMYFUNCTION("""COMPUTED_VALUE"""),109.25)</f>
        <v>109.25</v>
      </c>
      <c r="D369" s="1">
        <f>IFERROR(__xludf.DUMMYFUNCTION("""COMPUTED_VALUE"""),105.63)</f>
        <v>105.63</v>
      </c>
      <c r="E369" s="1">
        <f>IFERROR(__xludf.DUMMYFUNCTION("""COMPUTED_VALUE"""),107.87)</f>
        <v>107.87</v>
      </c>
      <c r="F369" s="1">
        <f>IFERROR(__xludf.DUMMYFUNCTION("""COMPUTED_VALUE"""),2175833.0)</f>
        <v>2175833</v>
      </c>
    </row>
    <row r="370">
      <c r="A370" s="2">
        <f>IFERROR(__xludf.DUMMYFUNCTION("""COMPUTED_VALUE"""),44733.66666666667)</f>
        <v>44733.66667</v>
      </c>
      <c r="B370" s="1">
        <f>IFERROR(__xludf.DUMMYFUNCTION("""COMPUTED_VALUE"""),109.7)</f>
        <v>109.7</v>
      </c>
      <c r="C370" s="1">
        <f>IFERROR(__xludf.DUMMYFUNCTION("""COMPUTED_VALUE"""),112.67)</f>
        <v>112.67</v>
      </c>
      <c r="D370" s="1">
        <f>IFERROR(__xludf.DUMMYFUNCTION("""COMPUTED_VALUE"""),109.29)</f>
        <v>109.29</v>
      </c>
      <c r="E370" s="1">
        <f>IFERROR(__xludf.DUMMYFUNCTION("""COMPUTED_VALUE"""),112.02)</f>
        <v>112.02</v>
      </c>
      <c r="F370" s="1">
        <f>IFERROR(__xludf.DUMMYFUNCTION("""COMPUTED_VALUE"""),1950514.0)</f>
        <v>1950514</v>
      </c>
    </row>
    <row r="371">
      <c r="A371" s="2">
        <f>IFERROR(__xludf.DUMMYFUNCTION("""COMPUTED_VALUE"""),44734.66666666667)</f>
        <v>44734.66667</v>
      </c>
      <c r="B371" s="1">
        <f>IFERROR(__xludf.DUMMYFUNCTION("""COMPUTED_VALUE"""),111.16)</f>
        <v>111.16</v>
      </c>
      <c r="C371" s="1">
        <f>IFERROR(__xludf.DUMMYFUNCTION("""COMPUTED_VALUE"""),113.77)</f>
        <v>113.77</v>
      </c>
      <c r="D371" s="1">
        <f>IFERROR(__xludf.DUMMYFUNCTION("""COMPUTED_VALUE"""),110.72)</f>
        <v>110.72</v>
      </c>
      <c r="E371" s="1">
        <f>IFERROR(__xludf.DUMMYFUNCTION("""COMPUTED_VALUE"""),112.03)</f>
        <v>112.03</v>
      </c>
      <c r="F371" s="1">
        <f>IFERROR(__xludf.DUMMYFUNCTION("""COMPUTED_VALUE"""),1196086.0)</f>
        <v>1196086</v>
      </c>
    </row>
    <row r="372">
      <c r="A372" s="2">
        <f>IFERROR(__xludf.DUMMYFUNCTION("""COMPUTED_VALUE"""),44735.66666666667)</f>
        <v>44735.66667</v>
      </c>
      <c r="B372" s="1">
        <f>IFERROR(__xludf.DUMMYFUNCTION("""COMPUTED_VALUE"""),112.95)</f>
        <v>112.95</v>
      </c>
      <c r="C372" s="1">
        <f>IFERROR(__xludf.DUMMYFUNCTION("""COMPUTED_VALUE"""),113.2)</f>
        <v>113.2</v>
      </c>
      <c r="D372" s="1">
        <f>IFERROR(__xludf.DUMMYFUNCTION("""COMPUTED_VALUE"""),111.03)</f>
        <v>111.03</v>
      </c>
      <c r="E372" s="1">
        <f>IFERROR(__xludf.DUMMYFUNCTION("""COMPUTED_VALUE"""),112.68)</f>
        <v>112.68</v>
      </c>
      <c r="F372" s="1">
        <f>IFERROR(__xludf.DUMMYFUNCTION("""COMPUTED_VALUE"""),1235486.0)</f>
        <v>1235486</v>
      </c>
    </row>
    <row r="373">
      <c r="A373" s="2">
        <f>IFERROR(__xludf.DUMMYFUNCTION("""COMPUTED_VALUE"""),44736.66666666667)</f>
        <v>44736.66667</v>
      </c>
      <c r="B373" s="1">
        <f>IFERROR(__xludf.DUMMYFUNCTION("""COMPUTED_VALUE"""),113.6)</f>
        <v>113.6</v>
      </c>
      <c r="C373" s="1">
        <f>IFERROR(__xludf.DUMMYFUNCTION("""COMPUTED_VALUE"""),118.64)</f>
        <v>118.64</v>
      </c>
      <c r="D373" s="1">
        <f>IFERROR(__xludf.DUMMYFUNCTION("""COMPUTED_VALUE"""),113.6)</f>
        <v>113.6</v>
      </c>
      <c r="E373" s="1">
        <f>IFERROR(__xludf.DUMMYFUNCTION("""COMPUTED_VALUE"""),118.54)</f>
        <v>118.54</v>
      </c>
      <c r="F373" s="1">
        <f>IFERROR(__xludf.DUMMYFUNCTION("""COMPUTED_VALUE"""),1956138.0)</f>
        <v>1956138</v>
      </c>
    </row>
    <row r="374">
      <c r="A374" s="2">
        <f>IFERROR(__xludf.DUMMYFUNCTION("""COMPUTED_VALUE"""),44739.66666666667)</f>
        <v>44739.66667</v>
      </c>
      <c r="B374" s="1">
        <f>IFERROR(__xludf.DUMMYFUNCTION("""COMPUTED_VALUE"""),118.94)</f>
        <v>118.94</v>
      </c>
      <c r="C374" s="1">
        <f>IFERROR(__xludf.DUMMYFUNCTION("""COMPUTED_VALUE"""),119.25)</f>
        <v>119.25</v>
      </c>
      <c r="D374" s="1">
        <f>IFERROR(__xludf.DUMMYFUNCTION("""COMPUTED_VALUE"""),116.0)</f>
        <v>116</v>
      </c>
      <c r="E374" s="1">
        <f>IFERROR(__xludf.DUMMYFUNCTION("""COMPUTED_VALUE"""),116.62)</f>
        <v>116.62</v>
      </c>
      <c r="F374" s="1">
        <f>IFERROR(__xludf.DUMMYFUNCTION("""COMPUTED_VALUE"""),1641965.0)</f>
        <v>1641965</v>
      </c>
    </row>
    <row r="375">
      <c r="A375" s="2">
        <f>IFERROR(__xludf.DUMMYFUNCTION("""COMPUTED_VALUE"""),44740.66666666667)</f>
        <v>44740.66667</v>
      </c>
      <c r="B375" s="1">
        <f>IFERROR(__xludf.DUMMYFUNCTION("""COMPUTED_VALUE"""),116.35)</f>
        <v>116.35</v>
      </c>
      <c r="C375" s="1">
        <f>IFERROR(__xludf.DUMMYFUNCTION("""COMPUTED_VALUE"""),117.86)</f>
        <v>117.86</v>
      </c>
      <c r="D375" s="1">
        <f>IFERROR(__xludf.DUMMYFUNCTION("""COMPUTED_VALUE"""),112.44)</f>
        <v>112.44</v>
      </c>
      <c r="E375" s="1">
        <f>IFERROR(__xludf.DUMMYFUNCTION("""COMPUTED_VALUE"""),112.57)</f>
        <v>112.57</v>
      </c>
      <c r="F375" s="1">
        <f>IFERROR(__xludf.DUMMYFUNCTION("""COMPUTED_VALUE"""),1415811.0)</f>
        <v>1415811</v>
      </c>
    </row>
    <row r="376">
      <c r="A376" s="2">
        <f>IFERROR(__xludf.DUMMYFUNCTION("""COMPUTED_VALUE"""),44741.66666666667)</f>
        <v>44741.66667</v>
      </c>
      <c r="B376" s="1">
        <f>IFERROR(__xludf.DUMMYFUNCTION("""COMPUTED_VALUE"""),112.15)</f>
        <v>112.15</v>
      </c>
      <c r="C376" s="1">
        <f>IFERROR(__xludf.DUMMYFUNCTION("""COMPUTED_VALUE"""),113.66)</f>
        <v>113.66</v>
      </c>
      <c r="D376" s="1">
        <f>IFERROR(__xludf.DUMMYFUNCTION("""COMPUTED_VALUE"""),111.55)</f>
        <v>111.55</v>
      </c>
      <c r="E376" s="1">
        <f>IFERROR(__xludf.DUMMYFUNCTION("""COMPUTED_VALUE"""),112.26)</f>
        <v>112.26</v>
      </c>
      <c r="F376" s="1">
        <f>IFERROR(__xludf.DUMMYFUNCTION("""COMPUTED_VALUE"""),931393.0)</f>
        <v>931393</v>
      </c>
    </row>
    <row r="377">
      <c r="A377" s="2">
        <f>IFERROR(__xludf.DUMMYFUNCTION("""COMPUTED_VALUE"""),44742.66666666667)</f>
        <v>44742.66667</v>
      </c>
      <c r="B377" s="1">
        <f>IFERROR(__xludf.DUMMYFUNCTION("""COMPUTED_VALUE"""),110.5)</f>
        <v>110.5</v>
      </c>
      <c r="C377" s="1">
        <f>IFERROR(__xludf.DUMMYFUNCTION("""COMPUTED_VALUE"""),111.33)</f>
        <v>111.33</v>
      </c>
      <c r="D377" s="1">
        <f>IFERROR(__xludf.DUMMYFUNCTION("""COMPUTED_VALUE"""),107.31)</f>
        <v>107.31</v>
      </c>
      <c r="E377" s="1">
        <f>IFERROR(__xludf.DUMMYFUNCTION("""COMPUTED_VALUE"""),109.37)</f>
        <v>109.37</v>
      </c>
      <c r="F377" s="1">
        <f>IFERROR(__xludf.DUMMYFUNCTION("""COMPUTED_VALUE"""),1902302.0)</f>
        <v>1902302</v>
      </c>
    </row>
    <row r="378">
      <c r="A378" s="2">
        <f>IFERROR(__xludf.DUMMYFUNCTION("""COMPUTED_VALUE"""),44743.66666666667)</f>
        <v>44743.66667</v>
      </c>
      <c r="B378" s="1">
        <f>IFERROR(__xludf.DUMMYFUNCTION("""COMPUTED_VALUE"""),108.34)</f>
        <v>108.34</v>
      </c>
      <c r="C378" s="1">
        <f>IFERROR(__xludf.DUMMYFUNCTION("""COMPUTED_VALUE"""),109.81)</f>
        <v>109.81</v>
      </c>
      <c r="D378" s="1">
        <f>IFERROR(__xludf.DUMMYFUNCTION("""COMPUTED_VALUE"""),107.11)</f>
        <v>107.11</v>
      </c>
      <c r="E378" s="1">
        <f>IFERROR(__xludf.DUMMYFUNCTION("""COMPUTED_VALUE"""),109.08)</f>
        <v>109.08</v>
      </c>
      <c r="F378" s="1">
        <f>IFERROR(__xludf.DUMMYFUNCTION("""COMPUTED_VALUE"""),1551394.0)</f>
        <v>1551394</v>
      </c>
    </row>
    <row r="379">
      <c r="A379" s="2">
        <f>IFERROR(__xludf.DUMMYFUNCTION("""COMPUTED_VALUE"""),44747.66666666667)</f>
        <v>44747.66667</v>
      </c>
      <c r="B379" s="1">
        <f>IFERROR(__xludf.DUMMYFUNCTION("""COMPUTED_VALUE"""),107.51)</f>
        <v>107.51</v>
      </c>
      <c r="C379" s="1">
        <f>IFERROR(__xludf.DUMMYFUNCTION("""COMPUTED_VALUE"""),114.05)</f>
        <v>114.05</v>
      </c>
      <c r="D379" s="1">
        <f>IFERROR(__xludf.DUMMYFUNCTION("""COMPUTED_VALUE"""),106.25)</f>
        <v>106.25</v>
      </c>
      <c r="E379" s="1">
        <f>IFERROR(__xludf.DUMMYFUNCTION("""COMPUTED_VALUE"""),113.89)</f>
        <v>113.89</v>
      </c>
      <c r="F379" s="1">
        <f>IFERROR(__xludf.DUMMYFUNCTION("""COMPUTED_VALUE"""),1821469.0)</f>
        <v>1821469</v>
      </c>
    </row>
    <row r="380">
      <c r="A380" s="2">
        <f>IFERROR(__xludf.DUMMYFUNCTION("""COMPUTED_VALUE"""),44748.66666666667)</f>
        <v>44748.66667</v>
      </c>
      <c r="B380" s="1">
        <f>IFERROR(__xludf.DUMMYFUNCTION("""COMPUTED_VALUE"""),114.09)</f>
        <v>114.09</v>
      </c>
      <c r="C380" s="1">
        <f>IFERROR(__xludf.DUMMYFUNCTION("""COMPUTED_VALUE"""),116.35)</f>
        <v>116.35</v>
      </c>
      <c r="D380" s="1">
        <f>IFERROR(__xludf.DUMMYFUNCTION("""COMPUTED_VALUE"""),112.25)</f>
        <v>112.25</v>
      </c>
      <c r="E380" s="1">
        <f>IFERROR(__xludf.DUMMYFUNCTION("""COMPUTED_VALUE"""),115.21)</f>
        <v>115.21</v>
      </c>
      <c r="F380" s="1">
        <f>IFERROR(__xludf.DUMMYFUNCTION("""COMPUTED_VALUE"""),1442634.0)</f>
        <v>1442634</v>
      </c>
    </row>
    <row r="381">
      <c r="A381" s="2">
        <f>IFERROR(__xludf.DUMMYFUNCTION("""COMPUTED_VALUE"""),44749.66666666667)</f>
        <v>44749.66667</v>
      </c>
      <c r="B381" s="1">
        <f>IFERROR(__xludf.DUMMYFUNCTION("""COMPUTED_VALUE"""),116.01)</f>
        <v>116.01</v>
      </c>
      <c r="C381" s="1">
        <f>IFERROR(__xludf.DUMMYFUNCTION("""COMPUTED_VALUE"""),119.86)</f>
        <v>119.86</v>
      </c>
      <c r="D381" s="1">
        <f>IFERROR(__xludf.DUMMYFUNCTION("""COMPUTED_VALUE"""),115.53)</f>
        <v>115.53</v>
      </c>
      <c r="E381" s="1">
        <f>IFERROR(__xludf.DUMMYFUNCTION("""COMPUTED_VALUE"""),119.31)</f>
        <v>119.31</v>
      </c>
      <c r="F381" s="1">
        <f>IFERROR(__xludf.DUMMYFUNCTION("""COMPUTED_VALUE"""),1609197.0)</f>
        <v>1609197</v>
      </c>
    </row>
    <row r="382">
      <c r="A382" s="2">
        <f>IFERROR(__xludf.DUMMYFUNCTION("""COMPUTED_VALUE"""),44750.66666666667)</f>
        <v>44750.66667</v>
      </c>
      <c r="B382" s="1">
        <f>IFERROR(__xludf.DUMMYFUNCTION("""COMPUTED_VALUE"""),117.55)</f>
        <v>117.55</v>
      </c>
      <c r="C382" s="1">
        <f>IFERROR(__xludf.DUMMYFUNCTION("""COMPUTED_VALUE"""),120.44)</f>
        <v>120.44</v>
      </c>
      <c r="D382" s="1">
        <f>IFERROR(__xludf.DUMMYFUNCTION("""COMPUTED_VALUE"""),117.51)</f>
        <v>117.51</v>
      </c>
      <c r="E382" s="1">
        <f>IFERROR(__xludf.DUMMYFUNCTION("""COMPUTED_VALUE"""),120.17)</f>
        <v>120.17</v>
      </c>
      <c r="F382" s="1">
        <f>IFERROR(__xludf.DUMMYFUNCTION("""COMPUTED_VALUE"""),1454110.0)</f>
        <v>1454110</v>
      </c>
    </row>
    <row r="383">
      <c r="A383" s="2">
        <f>IFERROR(__xludf.DUMMYFUNCTION("""COMPUTED_VALUE"""),44753.66666666667)</f>
        <v>44753.66667</v>
      </c>
      <c r="B383" s="1">
        <f>IFERROR(__xludf.DUMMYFUNCTION("""COMPUTED_VALUE"""),118.65)</f>
        <v>118.65</v>
      </c>
      <c r="C383" s="1">
        <f>IFERROR(__xludf.DUMMYFUNCTION("""COMPUTED_VALUE"""),118.79)</f>
        <v>118.79</v>
      </c>
      <c r="D383" s="1">
        <f>IFERROR(__xludf.DUMMYFUNCTION("""COMPUTED_VALUE"""),116.23)</f>
        <v>116.23</v>
      </c>
      <c r="E383" s="1">
        <f>IFERROR(__xludf.DUMMYFUNCTION("""COMPUTED_VALUE"""),116.52)</f>
        <v>116.52</v>
      </c>
      <c r="F383" s="1">
        <f>IFERROR(__xludf.DUMMYFUNCTION("""COMPUTED_VALUE"""),1341523.0)</f>
        <v>1341523</v>
      </c>
    </row>
    <row r="384">
      <c r="A384" s="2">
        <f>IFERROR(__xludf.DUMMYFUNCTION("""COMPUTED_VALUE"""),44754.66666666667)</f>
        <v>44754.66667</v>
      </c>
      <c r="B384" s="1">
        <f>IFERROR(__xludf.DUMMYFUNCTION("""COMPUTED_VALUE"""),116.84)</f>
        <v>116.84</v>
      </c>
      <c r="C384" s="1">
        <f>IFERROR(__xludf.DUMMYFUNCTION("""COMPUTED_VALUE"""),117.85)</f>
        <v>117.85</v>
      </c>
      <c r="D384" s="1">
        <f>IFERROR(__xludf.DUMMYFUNCTION("""COMPUTED_VALUE"""),114.62)</f>
        <v>114.62</v>
      </c>
      <c r="E384" s="1">
        <f>IFERROR(__xludf.DUMMYFUNCTION("""COMPUTED_VALUE"""),114.85)</f>
        <v>114.85</v>
      </c>
      <c r="F384" s="1">
        <f>IFERROR(__xludf.DUMMYFUNCTION("""COMPUTED_VALUE"""),1248508.0)</f>
        <v>1248508</v>
      </c>
    </row>
    <row r="385">
      <c r="A385" s="2">
        <f>IFERROR(__xludf.DUMMYFUNCTION("""COMPUTED_VALUE"""),44755.66666666667)</f>
        <v>44755.66667</v>
      </c>
      <c r="B385" s="1">
        <f>IFERROR(__xludf.DUMMYFUNCTION("""COMPUTED_VALUE"""),112.64)</f>
        <v>112.64</v>
      </c>
      <c r="C385" s="1">
        <f>IFERROR(__xludf.DUMMYFUNCTION("""COMPUTED_VALUE"""),115.16)</f>
        <v>115.16</v>
      </c>
      <c r="D385" s="1">
        <f>IFERROR(__xludf.DUMMYFUNCTION("""COMPUTED_VALUE"""),111.82)</f>
        <v>111.82</v>
      </c>
      <c r="E385" s="1">
        <f>IFERROR(__xludf.DUMMYFUNCTION("""COMPUTED_VALUE"""),112.19)</f>
        <v>112.19</v>
      </c>
      <c r="F385" s="1">
        <f>IFERROR(__xludf.DUMMYFUNCTION("""COMPUTED_VALUE"""),1947943.0)</f>
        <v>1947943</v>
      </c>
    </row>
    <row r="386">
      <c r="A386" s="2">
        <f>IFERROR(__xludf.DUMMYFUNCTION("""COMPUTED_VALUE"""),44756.66666666667)</f>
        <v>44756.66667</v>
      </c>
      <c r="B386" s="1">
        <f>IFERROR(__xludf.DUMMYFUNCTION("""COMPUTED_VALUE"""),110.83)</f>
        <v>110.83</v>
      </c>
      <c r="C386" s="1">
        <f>IFERROR(__xludf.DUMMYFUNCTION("""COMPUTED_VALUE"""),111.99)</f>
        <v>111.99</v>
      </c>
      <c r="D386" s="1">
        <f>IFERROR(__xludf.DUMMYFUNCTION("""COMPUTED_VALUE"""),109.33)</f>
        <v>109.33</v>
      </c>
      <c r="E386" s="1">
        <f>IFERROR(__xludf.DUMMYFUNCTION("""COMPUTED_VALUE"""),111.44)</f>
        <v>111.44</v>
      </c>
      <c r="F386" s="1">
        <f>IFERROR(__xludf.DUMMYFUNCTION("""COMPUTED_VALUE"""),1618277.0)</f>
        <v>1618277</v>
      </c>
    </row>
    <row r="387">
      <c r="A387" s="2">
        <f>IFERROR(__xludf.DUMMYFUNCTION("""COMPUTED_VALUE"""),44757.66666666667)</f>
        <v>44757.66667</v>
      </c>
      <c r="B387" s="1">
        <f>IFERROR(__xludf.DUMMYFUNCTION("""COMPUTED_VALUE"""),112.96)</f>
        <v>112.96</v>
      </c>
      <c r="C387" s="1">
        <f>IFERROR(__xludf.DUMMYFUNCTION("""COMPUTED_VALUE"""),114.0)</f>
        <v>114</v>
      </c>
      <c r="D387" s="1">
        <f>IFERROR(__xludf.DUMMYFUNCTION("""COMPUTED_VALUE"""),111.82)</f>
        <v>111.82</v>
      </c>
      <c r="E387" s="1">
        <f>IFERROR(__xludf.DUMMYFUNCTION("""COMPUTED_VALUE"""),112.77)</f>
        <v>112.77</v>
      </c>
      <c r="F387" s="1">
        <f>IFERROR(__xludf.DUMMYFUNCTION("""COMPUTED_VALUE"""),1716538.0)</f>
        <v>1716538</v>
      </c>
    </row>
    <row r="388">
      <c r="A388" s="2">
        <f>IFERROR(__xludf.DUMMYFUNCTION("""COMPUTED_VALUE"""),44760.66666666667)</f>
        <v>44760.66667</v>
      </c>
      <c r="B388" s="1">
        <f>IFERROR(__xludf.DUMMYFUNCTION("""COMPUTED_VALUE"""),113.44)</f>
        <v>113.44</v>
      </c>
      <c r="C388" s="1">
        <f>IFERROR(__xludf.DUMMYFUNCTION("""COMPUTED_VALUE"""),114.8)</f>
        <v>114.8</v>
      </c>
      <c r="D388" s="1">
        <f>IFERROR(__xludf.DUMMYFUNCTION("""COMPUTED_VALUE"""),109.3)</f>
        <v>109.3</v>
      </c>
      <c r="E388" s="1">
        <f>IFERROR(__xludf.DUMMYFUNCTION("""COMPUTED_VALUE"""),109.91)</f>
        <v>109.91</v>
      </c>
      <c r="F388" s="1">
        <f>IFERROR(__xludf.DUMMYFUNCTION("""COMPUTED_VALUE"""),3.3353985E7)</f>
        <v>33353985</v>
      </c>
    </row>
    <row r="389">
      <c r="A389" s="2">
        <f>IFERROR(__xludf.DUMMYFUNCTION("""COMPUTED_VALUE"""),44761.66666666667)</f>
        <v>44761.66667</v>
      </c>
      <c r="B389" s="1">
        <f>IFERROR(__xludf.DUMMYFUNCTION("""COMPUTED_VALUE"""),111.73)</f>
        <v>111.73</v>
      </c>
      <c r="C389" s="1">
        <f>IFERROR(__xludf.DUMMYFUNCTION("""COMPUTED_VALUE"""),114.81)</f>
        <v>114.81</v>
      </c>
      <c r="D389" s="1">
        <f>IFERROR(__xludf.DUMMYFUNCTION("""COMPUTED_VALUE"""),110.5)</f>
        <v>110.5</v>
      </c>
      <c r="E389" s="1">
        <f>IFERROR(__xludf.DUMMYFUNCTION("""COMPUTED_VALUE"""),114.62)</f>
        <v>114.62</v>
      </c>
      <c r="F389" s="1">
        <f>IFERROR(__xludf.DUMMYFUNCTION("""COMPUTED_VALUE"""),3.0992331E7)</f>
        <v>30992331</v>
      </c>
    </row>
    <row r="390">
      <c r="A390" s="2">
        <f>IFERROR(__xludf.DUMMYFUNCTION("""COMPUTED_VALUE"""),44762.66666666667)</f>
        <v>44762.66667</v>
      </c>
      <c r="B390" s="1">
        <f>IFERROR(__xludf.DUMMYFUNCTION("""COMPUTED_VALUE"""),114.06)</f>
        <v>114.06</v>
      </c>
      <c r="C390" s="1">
        <f>IFERROR(__xludf.DUMMYFUNCTION("""COMPUTED_VALUE"""),116.33)</f>
        <v>116.33</v>
      </c>
      <c r="D390" s="1">
        <f>IFERROR(__xludf.DUMMYFUNCTION("""COMPUTED_VALUE"""),113.26)</f>
        <v>113.26</v>
      </c>
      <c r="E390" s="1">
        <f>IFERROR(__xludf.DUMMYFUNCTION("""COMPUTED_VALUE"""),114.7)</f>
        <v>114.7</v>
      </c>
      <c r="F390" s="1">
        <f>IFERROR(__xludf.DUMMYFUNCTION("""COMPUTED_VALUE"""),2.6780088E7)</f>
        <v>26780088</v>
      </c>
    </row>
    <row r="391">
      <c r="A391" s="2">
        <f>IFERROR(__xludf.DUMMYFUNCTION("""COMPUTED_VALUE"""),44763.66666666667)</f>
        <v>44763.66667</v>
      </c>
      <c r="B391" s="1">
        <f>IFERROR(__xludf.DUMMYFUNCTION("""COMPUTED_VALUE"""),115.09)</f>
        <v>115.09</v>
      </c>
      <c r="C391" s="1">
        <f>IFERROR(__xludf.DUMMYFUNCTION("""COMPUTED_VALUE"""),115.21)</f>
        <v>115.21</v>
      </c>
      <c r="D391" s="1">
        <f>IFERROR(__xludf.DUMMYFUNCTION("""COMPUTED_VALUE"""),111.91)</f>
        <v>111.91</v>
      </c>
      <c r="E391" s="1">
        <f>IFERROR(__xludf.DUMMYFUNCTION("""COMPUTED_VALUE"""),115.04)</f>
        <v>115.04</v>
      </c>
      <c r="F391" s="1">
        <f>IFERROR(__xludf.DUMMYFUNCTION("""COMPUTED_VALUE"""),2.7267848E7)</f>
        <v>27267848</v>
      </c>
    </row>
    <row r="392">
      <c r="A392" s="2">
        <f>IFERROR(__xludf.DUMMYFUNCTION("""COMPUTED_VALUE"""),44764.66666666667)</f>
        <v>44764.66667</v>
      </c>
      <c r="B392" s="1">
        <f>IFERROR(__xludf.DUMMYFUNCTION("""COMPUTED_VALUE"""),111.81)</f>
        <v>111.81</v>
      </c>
      <c r="C392" s="1">
        <f>IFERROR(__xludf.DUMMYFUNCTION("""COMPUTED_VALUE"""),113.18)</f>
        <v>113.18</v>
      </c>
      <c r="D392" s="1">
        <f>IFERROR(__xludf.DUMMYFUNCTION("""COMPUTED_VALUE"""),107.6)</f>
        <v>107.6</v>
      </c>
      <c r="E392" s="1">
        <f>IFERROR(__xludf.DUMMYFUNCTION("""COMPUTED_VALUE"""),108.36)</f>
        <v>108.36</v>
      </c>
      <c r="F392" s="1">
        <f>IFERROR(__xludf.DUMMYFUNCTION("""COMPUTED_VALUE"""),4.4455304E7)</f>
        <v>44455304</v>
      </c>
    </row>
    <row r="393">
      <c r="A393" s="2">
        <f>IFERROR(__xludf.DUMMYFUNCTION("""COMPUTED_VALUE"""),44767.66666666667)</f>
        <v>44767.66667</v>
      </c>
      <c r="B393" s="1">
        <f>IFERROR(__xludf.DUMMYFUNCTION("""COMPUTED_VALUE"""),108.88)</f>
        <v>108.88</v>
      </c>
      <c r="C393" s="1">
        <f>IFERROR(__xludf.DUMMYFUNCTION("""COMPUTED_VALUE"""),110.58)</f>
        <v>110.58</v>
      </c>
      <c r="D393" s="1">
        <f>IFERROR(__xludf.DUMMYFUNCTION("""COMPUTED_VALUE"""),107.01)</f>
        <v>107.01</v>
      </c>
      <c r="E393" s="1">
        <f>IFERROR(__xludf.DUMMYFUNCTION("""COMPUTED_VALUE"""),108.21)</f>
        <v>108.21</v>
      </c>
      <c r="F393" s="1">
        <f>IFERROR(__xludf.DUMMYFUNCTION("""COMPUTED_VALUE"""),2.8289942E7)</f>
        <v>28289942</v>
      </c>
    </row>
    <row r="394">
      <c r="A394" s="2">
        <f>IFERROR(__xludf.DUMMYFUNCTION("""COMPUTED_VALUE"""),44768.66666666667)</f>
        <v>44768.66667</v>
      </c>
      <c r="B394" s="1">
        <f>IFERROR(__xludf.DUMMYFUNCTION("""COMPUTED_VALUE"""),107.43)</f>
        <v>107.43</v>
      </c>
      <c r="C394" s="1">
        <f>IFERROR(__xludf.DUMMYFUNCTION("""COMPUTED_VALUE"""),107.74)</f>
        <v>107.74</v>
      </c>
      <c r="D394" s="1">
        <f>IFERROR(__xludf.DUMMYFUNCTION("""COMPUTED_VALUE"""),104.76)</f>
        <v>104.76</v>
      </c>
      <c r="E394" s="1">
        <f>IFERROR(__xludf.DUMMYFUNCTION("""COMPUTED_VALUE"""),105.44)</f>
        <v>105.44</v>
      </c>
      <c r="F394" s="1">
        <f>IFERROR(__xludf.DUMMYFUNCTION("""COMPUTED_VALUE"""),3.662663E7)</f>
        <v>36626630</v>
      </c>
    </row>
    <row r="395">
      <c r="A395" s="2">
        <f>IFERROR(__xludf.DUMMYFUNCTION("""COMPUTED_VALUE"""),44769.66666666667)</f>
        <v>44769.66667</v>
      </c>
      <c r="B395" s="1">
        <f>IFERROR(__xludf.DUMMYFUNCTION("""COMPUTED_VALUE"""),109.6)</f>
        <v>109.6</v>
      </c>
      <c r="C395" s="1">
        <f>IFERROR(__xludf.DUMMYFUNCTION("""COMPUTED_VALUE"""),114.4)</f>
        <v>114.4</v>
      </c>
      <c r="D395" s="1">
        <f>IFERROR(__xludf.DUMMYFUNCTION("""COMPUTED_VALUE"""),108.42)</f>
        <v>108.42</v>
      </c>
      <c r="E395" s="1">
        <f>IFERROR(__xludf.DUMMYFUNCTION("""COMPUTED_VALUE"""),113.6)</f>
        <v>113.6</v>
      </c>
      <c r="F395" s="1">
        <f>IFERROR(__xludf.DUMMYFUNCTION("""COMPUTED_VALUE"""),4.1474618E7)</f>
        <v>41474618</v>
      </c>
    </row>
    <row r="396">
      <c r="A396" s="2">
        <f>IFERROR(__xludf.DUMMYFUNCTION("""COMPUTED_VALUE"""),44770.66666666667)</f>
        <v>44770.66667</v>
      </c>
      <c r="B396" s="1">
        <f>IFERROR(__xludf.DUMMYFUNCTION("""COMPUTED_VALUE"""),112.8)</f>
        <v>112.8</v>
      </c>
      <c r="C396" s="1">
        <f>IFERROR(__xludf.DUMMYFUNCTION("""COMPUTED_VALUE"""),114.7)</f>
        <v>114.7</v>
      </c>
      <c r="D396" s="1">
        <f>IFERROR(__xludf.DUMMYFUNCTION("""COMPUTED_VALUE"""),111.85)</f>
        <v>111.85</v>
      </c>
      <c r="E396" s="1">
        <f>IFERROR(__xludf.DUMMYFUNCTION("""COMPUTED_VALUE"""),114.59)</f>
        <v>114.59</v>
      </c>
      <c r="F396" s="1">
        <f>IFERROR(__xludf.DUMMYFUNCTION("""COMPUTED_VALUE"""),2.3303844E7)</f>
        <v>23303844</v>
      </c>
    </row>
    <row r="397">
      <c r="A397" s="2">
        <f>IFERROR(__xludf.DUMMYFUNCTION("""COMPUTED_VALUE"""),44771.66666666667)</f>
        <v>44771.66667</v>
      </c>
      <c r="B397" s="1">
        <f>IFERROR(__xludf.DUMMYFUNCTION("""COMPUTED_VALUE"""),113.4)</f>
        <v>113.4</v>
      </c>
      <c r="C397" s="1">
        <f>IFERROR(__xludf.DUMMYFUNCTION("""COMPUTED_VALUE"""),116.9)</f>
        <v>116.9</v>
      </c>
      <c r="D397" s="1">
        <f>IFERROR(__xludf.DUMMYFUNCTION("""COMPUTED_VALUE"""),113.23)</f>
        <v>113.23</v>
      </c>
      <c r="E397" s="1">
        <f>IFERROR(__xludf.DUMMYFUNCTION("""COMPUTED_VALUE"""),116.64)</f>
        <v>116.64</v>
      </c>
      <c r="F397" s="1">
        <f>IFERROR(__xludf.DUMMYFUNCTION("""COMPUTED_VALUE"""),3.1336183E7)</f>
        <v>31336183</v>
      </c>
    </row>
    <row r="398">
      <c r="A398" s="2">
        <f>IFERROR(__xludf.DUMMYFUNCTION("""COMPUTED_VALUE"""),44774.66666666667)</f>
        <v>44774.66667</v>
      </c>
      <c r="B398" s="1">
        <f>IFERROR(__xludf.DUMMYFUNCTION("""COMPUTED_VALUE"""),115.53)</f>
        <v>115.53</v>
      </c>
      <c r="C398" s="1">
        <f>IFERROR(__xludf.DUMMYFUNCTION("""COMPUTED_VALUE"""),117.12)</f>
        <v>117.12</v>
      </c>
      <c r="D398" s="1">
        <f>IFERROR(__xludf.DUMMYFUNCTION("""COMPUTED_VALUE"""),114.69)</f>
        <v>114.69</v>
      </c>
      <c r="E398" s="1">
        <f>IFERROR(__xludf.DUMMYFUNCTION("""COMPUTED_VALUE"""),115.48)</f>
        <v>115.48</v>
      </c>
      <c r="F398" s="1">
        <f>IFERROR(__xludf.DUMMYFUNCTION("""COMPUTED_VALUE"""),2.2856202E7)</f>
        <v>22856202</v>
      </c>
    </row>
    <row r="399">
      <c r="A399" s="2">
        <f>IFERROR(__xludf.DUMMYFUNCTION("""COMPUTED_VALUE"""),44775.66666666667)</f>
        <v>44775.66667</v>
      </c>
      <c r="B399" s="1">
        <f>IFERROR(__xludf.DUMMYFUNCTION("""COMPUTED_VALUE"""),114.43)</f>
        <v>114.43</v>
      </c>
      <c r="C399" s="1">
        <f>IFERROR(__xludf.DUMMYFUNCTION("""COMPUTED_VALUE"""),117.08)</f>
        <v>117.08</v>
      </c>
      <c r="D399" s="1">
        <f>IFERROR(__xludf.DUMMYFUNCTION("""COMPUTED_VALUE"""),114.26)</f>
        <v>114.26</v>
      </c>
      <c r="E399" s="1">
        <f>IFERROR(__xludf.DUMMYFUNCTION("""COMPUTED_VALUE"""),115.9)</f>
        <v>115.9</v>
      </c>
      <c r="F399" s="1">
        <f>IFERROR(__xludf.DUMMYFUNCTION("""COMPUTED_VALUE"""),1.7911039E7)</f>
        <v>17911039</v>
      </c>
    </row>
    <row r="400">
      <c r="A400" s="2">
        <f>IFERROR(__xludf.DUMMYFUNCTION("""COMPUTED_VALUE"""),44776.66666666667)</f>
        <v>44776.66667</v>
      </c>
      <c r="B400" s="1">
        <f>IFERROR(__xludf.DUMMYFUNCTION("""COMPUTED_VALUE"""),116.34)</f>
        <v>116.34</v>
      </c>
      <c r="C400" s="1">
        <f>IFERROR(__xludf.DUMMYFUNCTION("""COMPUTED_VALUE"""),119.42)</f>
        <v>119.42</v>
      </c>
      <c r="D400" s="1">
        <f>IFERROR(__xludf.DUMMYFUNCTION("""COMPUTED_VALUE"""),116.15)</f>
        <v>116.15</v>
      </c>
      <c r="E400" s="1">
        <f>IFERROR(__xludf.DUMMYFUNCTION("""COMPUTED_VALUE"""),118.78)</f>
        <v>118.78</v>
      </c>
      <c r="F400" s="1">
        <f>IFERROR(__xludf.DUMMYFUNCTION("""COMPUTED_VALUE"""),2.5302816E7)</f>
        <v>25302816</v>
      </c>
    </row>
    <row r="401">
      <c r="A401" s="2">
        <f>IFERROR(__xludf.DUMMYFUNCTION("""COMPUTED_VALUE"""),44777.66666666667)</f>
        <v>44777.66667</v>
      </c>
      <c r="B401" s="1">
        <f>IFERROR(__xludf.DUMMYFUNCTION("""COMPUTED_VALUE"""),118.3)</f>
        <v>118.3</v>
      </c>
      <c r="C401" s="1">
        <f>IFERROR(__xludf.DUMMYFUNCTION("""COMPUTED_VALUE"""),119.5)</f>
        <v>119.5</v>
      </c>
      <c r="D401" s="1">
        <f>IFERROR(__xludf.DUMMYFUNCTION("""COMPUTED_VALUE"""),117.71)</f>
        <v>117.71</v>
      </c>
      <c r="E401" s="1">
        <f>IFERROR(__xludf.DUMMYFUNCTION("""COMPUTED_VALUE"""),118.87)</f>
        <v>118.87</v>
      </c>
      <c r="F401" s="1">
        <f>IFERROR(__xludf.DUMMYFUNCTION("""COMPUTED_VALUE"""),1.5757698E7)</f>
        <v>15757698</v>
      </c>
    </row>
    <row r="402">
      <c r="A402" s="2">
        <f>IFERROR(__xludf.DUMMYFUNCTION("""COMPUTED_VALUE"""),44778.66666666667)</f>
        <v>44778.66667</v>
      </c>
      <c r="B402" s="1">
        <f>IFERROR(__xludf.DUMMYFUNCTION("""COMPUTED_VALUE"""),116.93)</f>
        <v>116.93</v>
      </c>
      <c r="C402" s="1">
        <f>IFERROR(__xludf.DUMMYFUNCTION("""COMPUTED_VALUE"""),118.86)</f>
        <v>118.86</v>
      </c>
      <c r="D402" s="1">
        <f>IFERROR(__xludf.DUMMYFUNCTION("""COMPUTED_VALUE"""),116.71)</f>
        <v>116.71</v>
      </c>
      <c r="E402" s="1">
        <f>IFERROR(__xludf.DUMMYFUNCTION("""COMPUTED_VALUE"""),118.22)</f>
        <v>118.22</v>
      </c>
      <c r="F402" s="1">
        <f>IFERROR(__xludf.DUMMYFUNCTION("""COMPUTED_VALUE"""),1.5615663E7)</f>
        <v>15615663</v>
      </c>
    </row>
    <row r="403">
      <c r="A403" s="2">
        <f>IFERROR(__xludf.DUMMYFUNCTION("""COMPUTED_VALUE"""),44781.66666666667)</f>
        <v>44781.66667</v>
      </c>
      <c r="B403" s="1">
        <f>IFERROR(__xludf.DUMMYFUNCTION("""COMPUTED_VALUE"""),119.12)</f>
        <v>119.12</v>
      </c>
      <c r="C403" s="1">
        <f>IFERROR(__xludf.DUMMYFUNCTION("""COMPUTED_VALUE"""),120.86)</f>
        <v>120.86</v>
      </c>
      <c r="D403" s="1">
        <f>IFERROR(__xludf.DUMMYFUNCTION("""COMPUTED_VALUE"""),117.83)</f>
        <v>117.83</v>
      </c>
      <c r="E403" s="1">
        <f>IFERROR(__xludf.DUMMYFUNCTION("""COMPUTED_VALUE"""),118.14)</f>
        <v>118.14</v>
      </c>
      <c r="F403" s="1">
        <f>IFERROR(__xludf.DUMMYFUNCTION("""COMPUTED_VALUE"""),1.7061112E7)</f>
        <v>17061112</v>
      </c>
    </row>
    <row r="404">
      <c r="A404" s="2">
        <f>IFERROR(__xludf.DUMMYFUNCTION("""COMPUTED_VALUE"""),44782.66666666667)</f>
        <v>44782.66667</v>
      </c>
      <c r="B404" s="1">
        <f>IFERROR(__xludf.DUMMYFUNCTION("""COMPUTED_VALUE"""),117.99)</f>
        <v>117.99</v>
      </c>
      <c r="C404" s="1">
        <f>IFERROR(__xludf.DUMMYFUNCTION("""COMPUTED_VALUE"""),118.2)</f>
        <v>118.2</v>
      </c>
      <c r="D404" s="1">
        <f>IFERROR(__xludf.DUMMYFUNCTION("""COMPUTED_VALUE"""),116.56)</f>
        <v>116.56</v>
      </c>
      <c r="E404" s="1">
        <f>IFERROR(__xludf.DUMMYFUNCTION("""COMPUTED_VALUE"""),117.5)</f>
        <v>117.5</v>
      </c>
      <c r="F404" s="1">
        <f>IFERROR(__xludf.DUMMYFUNCTION("""COMPUTED_VALUE"""),1.5424257E7)</f>
        <v>15424257</v>
      </c>
    </row>
    <row r="405">
      <c r="A405" s="2">
        <f>IFERROR(__xludf.DUMMYFUNCTION("""COMPUTED_VALUE"""),44783.66666666667)</f>
        <v>44783.66667</v>
      </c>
      <c r="B405" s="1">
        <f>IFERROR(__xludf.DUMMYFUNCTION("""COMPUTED_VALUE"""),119.59)</f>
        <v>119.59</v>
      </c>
      <c r="C405" s="1">
        <f>IFERROR(__xludf.DUMMYFUNCTION("""COMPUTED_VALUE"""),121.78)</f>
        <v>121.78</v>
      </c>
      <c r="D405" s="1">
        <f>IFERROR(__xludf.DUMMYFUNCTION("""COMPUTED_VALUE"""),119.36)</f>
        <v>119.36</v>
      </c>
      <c r="E405" s="1">
        <f>IFERROR(__xludf.DUMMYFUNCTION("""COMPUTED_VALUE"""),120.65)</f>
        <v>120.65</v>
      </c>
      <c r="F405" s="1">
        <f>IFERROR(__xludf.DUMMYFUNCTION("""COMPUTED_VALUE"""),2.0497021E7)</f>
        <v>20497021</v>
      </c>
    </row>
    <row r="406">
      <c r="A406" s="2">
        <f>IFERROR(__xludf.DUMMYFUNCTION("""COMPUTED_VALUE"""),44784.66666666667)</f>
        <v>44784.66667</v>
      </c>
      <c r="B406" s="1">
        <f>IFERROR(__xludf.DUMMYFUNCTION("""COMPUTED_VALUE"""),122.08)</f>
        <v>122.08</v>
      </c>
      <c r="C406" s="1">
        <f>IFERROR(__xludf.DUMMYFUNCTION("""COMPUTED_VALUE"""),122.34)</f>
        <v>122.34</v>
      </c>
      <c r="D406" s="1">
        <f>IFERROR(__xludf.DUMMYFUNCTION("""COMPUTED_VALUE"""),119.55)</f>
        <v>119.55</v>
      </c>
      <c r="E406" s="1">
        <f>IFERROR(__xludf.DUMMYFUNCTION("""COMPUTED_VALUE"""),119.82)</f>
        <v>119.82</v>
      </c>
      <c r="F406" s="1">
        <f>IFERROR(__xludf.DUMMYFUNCTION("""COMPUTED_VALUE"""),1.6671627E7)</f>
        <v>16671627</v>
      </c>
    </row>
    <row r="407">
      <c r="A407" s="2">
        <f>IFERROR(__xludf.DUMMYFUNCTION("""COMPUTED_VALUE"""),44785.66666666667)</f>
        <v>44785.66667</v>
      </c>
      <c r="B407" s="1">
        <f>IFERROR(__xludf.DUMMYFUNCTION("""COMPUTED_VALUE"""),121.16)</f>
        <v>121.16</v>
      </c>
      <c r="C407" s="1">
        <f>IFERROR(__xludf.DUMMYFUNCTION("""COMPUTED_VALUE"""),122.65)</f>
        <v>122.65</v>
      </c>
      <c r="D407" s="1">
        <f>IFERROR(__xludf.DUMMYFUNCTION("""COMPUTED_VALUE"""),120.4)</f>
        <v>120.4</v>
      </c>
      <c r="E407" s="1">
        <f>IFERROR(__xludf.DUMMYFUNCTION("""COMPUTED_VALUE"""),122.65)</f>
        <v>122.65</v>
      </c>
      <c r="F407" s="1">
        <f>IFERROR(__xludf.DUMMYFUNCTION("""COMPUTED_VALUE"""),1.6121087E7)</f>
        <v>16121087</v>
      </c>
    </row>
    <row r="408">
      <c r="A408" s="2">
        <f>IFERROR(__xludf.DUMMYFUNCTION("""COMPUTED_VALUE"""),44788.66666666667)</f>
        <v>44788.66667</v>
      </c>
      <c r="B408" s="1">
        <f>IFERROR(__xludf.DUMMYFUNCTION("""COMPUTED_VALUE"""),122.21)</f>
        <v>122.21</v>
      </c>
      <c r="C408" s="1">
        <f>IFERROR(__xludf.DUMMYFUNCTION("""COMPUTED_VALUE"""),123.26)</f>
        <v>123.26</v>
      </c>
      <c r="D408" s="1">
        <f>IFERROR(__xludf.DUMMYFUNCTION("""COMPUTED_VALUE"""),121.57)</f>
        <v>121.57</v>
      </c>
      <c r="E408" s="1">
        <f>IFERROR(__xludf.DUMMYFUNCTION("""COMPUTED_VALUE"""),122.88)</f>
        <v>122.88</v>
      </c>
      <c r="F408" s="1">
        <f>IFERROR(__xludf.DUMMYFUNCTION("""COMPUTED_VALUE"""),1.5524951E7)</f>
        <v>15524951</v>
      </c>
    </row>
    <row r="409">
      <c r="A409" s="2">
        <f>IFERROR(__xludf.DUMMYFUNCTION("""COMPUTED_VALUE"""),44789.66666666667)</f>
        <v>44789.66667</v>
      </c>
      <c r="B409" s="1">
        <f>IFERROR(__xludf.DUMMYFUNCTION("""COMPUTED_VALUE"""),122.32)</f>
        <v>122.32</v>
      </c>
      <c r="C409" s="1">
        <f>IFERROR(__xludf.DUMMYFUNCTION("""COMPUTED_VALUE"""),123.23)</f>
        <v>123.23</v>
      </c>
      <c r="D409" s="1">
        <f>IFERROR(__xludf.DUMMYFUNCTION("""COMPUTED_VALUE"""),121.54)</f>
        <v>121.54</v>
      </c>
      <c r="E409" s="1">
        <f>IFERROR(__xludf.DUMMYFUNCTION("""COMPUTED_VALUE"""),122.51)</f>
        <v>122.51</v>
      </c>
      <c r="F409" s="1">
        <f>IFERROR(__xludf.DUMMYFUNCTION("""COMPUTED_VALUE"""),1.5626171E7)</f>
        <v>15626171</v>
      </c>
    </row>
    <row r="410">
      <c r="A410" s="2">
        <f>IFERROR(__xludf.DUMMYFUNCTION("""COMPUTED_VALUE"""),44790.66666666667)</f>
        <v>44790.66667</v>
      </c>
      <c r="B410" s="1">
        <f>IFERROR(__xludf.DUMMYFUNCTION("""COMPUTED_VALUE"""),120.93)</f>
        <v>120.93</v>
      </c>
      <c r="C410" s="1">
        <f>IFERROR(__xludf.DUMMYFUNCTION("""COMPUTED_VALUE"""),122.15)</f>
        <v>122.15</v>
      </c>
      <c r="D410" s="1">
        <f>IFERROR(__xludf.DUMMYFUNCTION("""COMPUTED_VALUE"""),120.2)</f>
        <v>120.2</v>
      </c>
      <c r="E410" s="1">
        <f>IFERROR(__xludf.DUMMYFUNCTION("""COMPUTED_VALUE"""),120.32)</f>
        <v>120.32</v>
      </c>
      <c r="F410" s="1">
        <f>IFERROR(__xludf.DUMMYFUNCTION("""COMPUTED_VALUE"""),1.7589157E7)</f>
        <v>17589157</v>
      </c>
    </row>
    <row r="411">
      <c r="A411" s="2">
        <f>IFERROR(__xludf.DUMMYFUNCTION("""COMPUTED_VALUE"""),44791.66666666667)</f>
        <v>44791.66667</v>
      </c>
      <c r="B411" s="1">
        <f>IFERROR(__xludf.DUMMYFUNCTION("""COMPUTED_VALUE"""),120.23)</f>
        <v>120.23</v>
      </c>
      <c r="C411" s="1">
        <f>IFERROR(__xludf.DUMMYFUNCTION("""COMPUTED_VALUE"""),121.69)</f>
        <v>121.69</v>
      </c>
      <c r="D411" s="1">
        <f>IFERROR(__xludf.DUMMYFUNCTION("""COMPUTED_VALUE"""),119.55)</f>
        <v>119.55</v>
      </c>
      <c r="E411" s="1">
        <f>IFERROR(__xludf.DUMMYFUNCTION("""COMPUTED_VALUE"""),120.86)</f>
        <v>120.86</v>
      </c>
      <c r="F411" s="1">
        <f>IFERROR(__xludf.DUMMYFUNCTION("""COMPUTED_VALUE"""),1.5652029E7)</f>
        <v>15652029</v>
      </c>
    </row>
    <row r="412">
      <c r="A412" s="2">
        <f>IFERROR(__xludf.DUMMYFUNCTION("""COMPUTED_VALUE"""),44792.66666666667)</f>
        <v>44792.66667</v>
      </c>
      <c r="B412" s="1">
        <f>IFERROR(__xludf.DUMMYFUNCTION("""COMPUTED_VALUE"""),119.87)</f>
        <v>119.87</v>
      </c>
      <c r="C412" s="1">
        <f>IFERROR(__xludf.DUMMYFUNCTION("""COMPUTED_VALUE"""),120.0)</f>
        <v>120</v>
      </c>
      <c r="D412" s="1">
        <f>IFERROR(__xludf.DUMMYFUNCTION("""COMPUTED_VALUE"""),117.67)</f>
        <v>117.67</v>
      </c>
      <c r="E412" s="1">
        <f>IFERROR(__xludf.DUMMYFUNCTION("""COMPUTED_VALUE"""),118.12)</f>
        <v>118.12</v>
      </c>
      <c r="F412" s="1">
        <f>IFERROR(__xludf.DUMMYFUNCTION("""COMPUTED_VALUE"""),2.0186983E7)</f>
        <v>20186983</v>
      </c>
    </row>
    <row r="413">
      <c r="A413" s="2">
        <f>IFERROR(__xludf.DUMMYFUNCTION("""COMPUTED_VALUE"""),44795.66666666667)</f>
        <v>44795.66667</v>
      </c>
      <c r="B413" s="1">
        <f>IFERROR(__xludf.DUMMYFUNCTION("""COMPUTED_VALUE"""),116.1)</f>
        <v>116.1</v>
      </c>
      <c r="C413" s="1">
        <f>IFERROR(__xludf.DUMMYFUNCTION("""COMPUTED_VALUE"""),116.5)</f>
        <v>116.5</v>
      </c>
      <c r="D413" s="1">
        <f>IFERROR(__xludf.DUMMYFUNCTION("""COMPUTED_VALUE"""),114.67)</f>
        <v>114.67</v>
      </c>
      <c r="E413" s="1">
        <f>IFERROR(__xludf.DUMMYFUNCTION("""COMPUTED_VALUE"""),115.07)</f>
        <v>115.07</v>
      </c>
      <c r="F413" s="1">
        <f>IFERROR(__xludf.DUMMYFUNCTION("""COMPUTED_VALUE"""),1.9316024E7)</f>
        <v>19316024</v>
      </c>
    </row>
    <row r="414">
      <c r="A414" s="2">
        <f>IFERROR(__xludf.DUMMYFUNCTION("""COMPUTED_VALUE"""),44796.66666666667)</f>
        <v>44796.66667</v>
      </c>
      <c r="B414" s="1">
        <f>IFERROR(__xludf.DUMMYFUNCTION("""COMPUTED_VALUE"""),114.32)</f>
        <v>114.32</v>
      </c>
      <c r="C414" s="1">
        <f>IFERROR(__xludf.DUMMYFUNCTION("""COMPUTED_VALUE"""),115.93)</f>
        <v>115.93</v>
      </c>
      <c r="D414" s="1">
        <f>IFERROR(__xludf.DUMMYFUNCTION("""COMPUTED_VALUE"""),114.3)</f>
        <v>114.3</v>
      </c>
      <c r="E414" s="1">
        <f>IFERROR(__xludf.DUMMYFUNCTION("""COMPUTED_VALUE"""),114.77)</f>
        <v>114.77</v>
      </c>
      <c r="F414" s="1">
        <f>IFERROR(__xludf.DUMMYFUNCTION("""COMPUTED_VALUE"""),1.4390691E7)</f>
        <v>14390691</v>
      </c>
    </row>
    <row r="415">
      <c r="A415" s="2">
        <f>IFERROR(__xludf.DUMMYFUNCTION("""COMPUTED_VALUE"""),44797.66666666667)</f>
        <v>44797.66667</v>
      </c>
      <c r="B415" s="1">
        <f>IFERROR(__xludf.DUMMYFUNCTION("""COMPUTED_VALUE"""),114.45)</f>
        <v>114.45</v>
      </c>
      <c r="C415" s="1">
        <f>IFERROR(__xludf.DUMMYFUNCTION("""COMPUTED_VALUE"""),115.72)</f>
        <v>115.72</v>
      </c>
      <c r="D415" s="1">
        <f>IFERROR(__xludf.DUMMYFUNCTION("""COMPUTED_VALUE"""),113.78)</f>
        <v>113.78</v>
      </c>
      <c r="E415" s="1">
        <f>IFERROR(__xludf.DUMMYFUNCTION("""COMPUTED_VALUE"""),114.7)</f>
        <v>114.7</v>
      </c>
      <c r="F415" s="1">
        <f>IFERROR(__xludf.DUMMYFUNCTION("""COMPUTED_VALUE"""),1.6051174E7)</f>
        <v>16051174</v>
      </c>
    </row>
    <row r="416">
      <c r="A416" s="2">
        <f>IFERROR(__xludf.DUMMYFUNCTION("""COMPUTED_VALUE"""),44798.66666666667)</f>
        <v>44798.66667</v>
      </c>
      <c r="B416" s="1">
        <f>IFERROR(__xludf.DUMMYFUNCTION("""COMPUTED_VALUE"""),115.15)</f>
        <v>115.15</v>
      </c>
      <c r="C416" s="1">
        <f>IFERROR(__xludf.DUMMYFUNCTION("""COMPUTED_VALUE"""),117.78)</f>
        <v>117.78</v>
      </c>
      <c r="D416" s="1">
        <f>IFERROR(__xludf.DUMMYFUNCTION("""COMPUTED_VALUE"""),115.05)</f>
        <v>115.05</v>
      </c>
      <c r="E416" s="1">
        <f>IFERROR(__xludf.DUMMYFUNCTION("""COMPUTED_VALUE"""),117.7)</f>
        <v>117.7</v>
      </c>
      <c r="F416" s="1">
        <f>IFERROR(__xludf.DUMMYFUNCTION("""COMPUTED_VALUE"""),1.4874666E7)</f>
        <v>14874666</v>
      </c>
    </row>
    <row r="417">
      <c r="A417" s="2">
        <f>IFERROR(__xludf.DUMMYFUNCTION("""COMPUTED_VALUE"""),44799.66666666667)</f>
        <v>44799.66667</v>
      </c>
      <c r="B417" s="1">
        <f>IFERROR(__xludf.DUMMYFUNCTION("""COMPUTED_VALUE"""),115.81)</f>
        <v>115.81</v>
      </c>
      <c r="C417" s="1">
        <f>IFERROR(__xludf.DUMMYFUNCTION("""COMPUTED_VALUE"""),116.6)</f>
        <v>116.6</v>
      </c>
      <c r="D417" s="1">
        <f>IFERROR(__xludf.DUMMYFUNCTION("""COMPUTED_VALUE"""),111.22)</f>
        <v>111.22</v>
      </c>
      <c r="E417" s="1">
        <f>IFERROR(__xludf.DUMMYFUNCTION("""COMPUTED_VALUE"""),111.3)</f>
        <v>111.3</v>
      </c>
      <c r="F417" s="1">
        <f>IFERROR(__xludf.DUMMYFUNCTION("""COMPUTED_VALUE"""),3.1698668E7)</f>
        <v>31698668</v>
      </c>
    </row>
    <row r="418">
      <c r="A418" s="2">
        <f>IFERROR(__xludf.DUMMYFUNCTION("""COMPUTED_VALUE"""),44802.66666666667)</f>
        <v>44802.66667</v>
      </c>
      <c r="B418" s="1">
        <f>IFERROR(__xludf.DUMMYFUNCTION("""COMPUTED_VALUE"""),110.78)</f>
        <v>110.78</v>
      </c>
      <c r="C418" s="1">
        <f>IFERROR(__xludf.DUMMYFUNCTION("""COMPUTED_VALUE"""),111.96)</f>
        <v>111.96</v>
      </c>
      <c r="D418" s="1">
        <f>IFERROR(__xludf.DUMMYFUNCTION("""COMPUTED_VALUE"""),109.81)</f>
        <v>109.81</v>
      </c>
      <c r="E418" s="1">
        <f>IFERROR(__xludf.DUMMYFUNCTION("""COMPUTED_VALUE"""),110.34)</f>
        <v>110.34</v>
      </c>
      <c r="F418" s="1">
        <f>IFERROR(__xludf.DUMMYFUNCTION("""COMPUTED_VALUE"""),2.0386142E7)</f>
        <v>20386142</v>
      </c>
    </row>
    <row r="419">
      <c r="A419" s="2">
        <f>IFERROR(__xludf.DUMMYFUNCTION("""COMPUTED_VALUE"""),44803.66666666667)</f>
        <v>44803.66667</v>
      </c>
      <c r="B419" s="1">
        <f>IFERROR(__xludf.DUMMYFUNCTION("""COMPUTED_VALUE"""),111.03)</f>
        <v>111.03</v>
      </c>
      <c r="C419" s="1">
        <f>IFERROR(__xludf.DUMMYFUNCTION("""COMPUTED_VALUE"""),111.37)</f>
        <v>111.37</v>
      </c>
      <c r="D419" s="1">
        <f>IFERROR(__xludf.DUMMYFUNCTION("""COMPUTED_VALUE"""),108.8)</f>
        <v>108.8</v>
      </c>
      <c r="E419" s="1">
        <f>IFERROR(__xludf.DUMMYFUNCTION("""COMPUTED_VALUE"""),109.91)</f>
        <v>109.91</v>
      </c>
      <c r="F419" s="1">
        <f>IFERROR(__xludf.DUMMYFUNCTION("""COMPUTED_VALUE"""),2.0548202E7)</f>
        <v>20548202</v>
      </c>
    </row>
    <row r="420">
      <c r="A420" s="2">
        <f>IFERROR(__xludf.DUMMYFUNCTION("""COMPUTED_VALUE"""),44804.66666666667)</f>
        <v>44804.66667</v>
      </c>
      <c r="B420" s="1">
        <f>IFERROR(__xludf.DUMMYFUNCTION("""COMPUTED_VALUE"""),111.63)</f>
        <v>111.63</v>
      </c>
      <c r="C420" s="1">
        <f>IFERROR(__xludf.DUMMYFUNCTION("""COMPUTED_VALUE"""),111.77)</f>
        <v>111.77</v>
      </c>
      <c r="D420" s="1">
        <f>IFERROR(__xludf.DUMMYFUNCTION("""COMPUTED_VALUE"""),109.05)</f>
        <v>109.05</v>
      </c>
      <c r="E420" s="1">
        <f>IFERROR(__xludf.DUMMYFUNCTION("""COMPUTED_VALUE"""),109.15)</f>
        <v>109.15</v>
      </c>
      <c r="F420" s="1">
        <f>IFERROR(__xludf.DUMMYFUNCTION("""COMPUTED_VALUE"""),2.5897978E7)</f>
        <v>25897978</v>
      </c>
    </row>
    <row r="421">
      <c r="A421" s="2">
        <f>IFERROR(__xludf.DUMMYFUNCTION("""COMPUTED_VALUE"""),44805.66666666667)</f>
        <v>44805.66667</v>
      </c>
      <c r="B421" s="1">
        <f>IFERROR(__xludf.DUMMYFUNCTION("""COMPUTED_VALUE"""),109.2)</f>
        <v>109.2</v>
      </c>
      <c r="C421" s="1">
        <f>IFERROR(__xludf.DUMMYFUNCTION("""COMPUTED_VALUE"""),111.22)</f>
        <v>111.22</v>
      </c>
      <c r="D421" s="1">
        <f>IFERROR(__xludf.DUMMYFUNCTION("""COMPUTED_VALUE"""),108.19)</f>
        <v>108.19</v>
      </c>
      <c r="E421" s="1">
        <f>IFERROR(__xludf.DUMMYFUNCTION("""COMPUTED_VALUE"""),110.55)</f>
        <v>110.55</v>
      </c>
      <c r="F421" s="1">
        <f>IFERROR(__xludf.DUMMYFUNCTION("""COMPUTED_VALUE"""),2.2784385E7)</f>
        <v>22784385</v>
      </c>
    </row>
    <row r="422">
      <c r="A422" s="2">
        <f>IFERROR(__xludf.DUMMYFUNCTION("""COMPUTED_VALUE"""),44806.66666666667)</f>
        <v>44806.66667</v>
      </c>
      <c r="B422" s="1">
        <f>IFERROR(__xludf.DUMMYFUNCTION("""COMPUTED_VALUE"""),111.34)</f>
        <v>111.34</v>
      </c>
      <c r="C422" s="1">
        <f>IFERROR(__xludf.DUMMYFUNCTION("""COMPUTED_VALUE"""),111.68)</f>
        <v>111.68</v>
      </c>
      <c r="D422" s="1">
        <f>IFERROR(__xludf.DUMMYFUNCTION("""COMPUTED_VALUE"""),108.13)</f>
        <v>108.13</v>
      </c>
      <c r="E422" s="1">
        <f>IFERROR(__xludf.DUMMYFUNCTION("""COMPUTED_VALUE"""),108.68)</f>
        <v>108.68</v>
      </c>
      <c r="F422" s="1">
        <f>IFERROR(__xludf.DUMMYFUNCTION("""COMPUTED_VALUE"""),2.061808E7)</f>
        <v>20618080</v>
      </c>
    </row>
    <row r="423">
      <c r="A423" s="2">
        <f>IFERROR(__xludf.DUMMYFUNCTION("""COMPUTED_VALUE"""),44810.66666666667)</f>
        <v>44810.66667</v>
      </c>
      <c r="B423" s="1">
        <f>IFERROR(__xludf.DUMMYFUNCTION("""COMPUTED_VALUE"""),108.14)</f>
        <v>108.14</v>
      </c>
      <c r="C423" s="1">
        <f>IFERROR(__xludf.DUMMYFUNCTION("""COMPUTED_VALUE"""),108.88)</f>
        <v>108.88</v>
      </c>
      <c r="D423" s="1">
        <f>IFERROR(__xludf.DUMMYFUNCTION("""COMPUTED_VALUE"""),106.51)</f>
        <v>106.51</v>
      </c>
      <c r="E423" s="1">
        <f>IFERROR(__xludf.DUMMYFUNCTION("""COMPUTED_VALUE"""),107.48)</f>
        <v>107.48</v>
      </c>
      <c r="F423" s="1">
        <f>IFERROR(__xludf.DUMMYFUNCTION("""COMPUTED_VALUE"""),2.056505E7)</f>
        <v>20565050</v>
      </c>
    </row>
    <row r="424">
      <c r="A424" s="2">
        <f>IFERROR(__xludf.DUMMYFUNCTION("""COMPUTED_VALUE"""),44811.66666666667)</f>
        <v>44811.66667</v>
      </c>
      <c r="B424" s="1">
        <f>IFERROR(__xludf.DUMMYFUNCTION("""COMPUTED_VALUE"""),107.76)</f>
        <v>107.76</v>
      </c>
      <c r="C424" s="1">
        <f>IFERROR(__xludf.DUMMYFUNCTION("""COMPUTED_VALUE"""),110.99)</f>
        <v>110.99</v>
      </c>
      <c r="D424" s="1">
        <f>IFERROR(__xludf.DUMMYFUNCTION("""COMPUTED_VALUE"""),107.62)</f>
        <v>107.62</v>
      </c>
      <c r="E424" s="1">
        <f>IFERROR(__xludf.DUMMYFUNCTION("""COMPUTED_VALUE"""),110.48)</f>
        <v>110.48</v>
      </c>
      <c r="F424" s="1">
        <f>IFERROR(__xludf.DUMMYFUNCTION("""COMPUTED_VALUE"""),2.2987178E7)</f>
        <v>22987178</v>
      </c>
    </row>
    <row r="425">
      <c r="A425" s="2">
        <f>IFERROR(__xludf.DUMMYFUNCTION("""COMPUTED_VALUE"""),44812.66666666667)</f>
        <v>44812.66667</v>
      </c>
      <c r="B425" s="1">
        <f>IFERROR(__xludf.DUMMYFUNCTION("""COMPUTED_VALUE"""),109.18)</f>
        <v>109.18</v>
      </c>
      <c r="C425" s="1">
        <f>IFERROR(__xludf.DUMMYFUNCTION("""COMPUTED_VALUE"""),110.58)</f>
        <v>110.58</v>
      </c>
      <c r="D425" s="1">
        <f>IFERROR(__xludf.DUMMYFUNCTION("""COMPUTED_VALUE"""),108.06)</f>
        <v>108.06</v>
      </c>
      <c r="E425" s="1">
        <f>IFERROR(__xludf.DUMMYFUNCTION("""COMPUTED_VALUE"""),109.42)</f>
        <v>109.42</v>
      </c>
      <c r="F425" s="1">
        <f>IFERROR(__xludf.DUMMYFUNCTION("""COMPUTED_VALUE"""),2.1660654E7)</f>
        <v>21660654</v>
      </c>
    </row>
    <row r="426">
      <c r="A426" s="2">
        <f>IFERROR(__xludf.DUMMYFUNCTION("""COMPUTED_VALUE"""),44813.66666666667)</f>
        <v>44813.66667</v>
      </c>
      <c r="B426" s="1">
        <f>IFERROR(__xludf.DUMMYFUNCTION("""COMPUTED_VALUE"""),110.05)</f>
        <v>110.05</v>
      </c>
      <c r="C426" s="1">
        <f>IFERROR(__xludf.DUMMYFUNCTION("""COMPUTED_VALUE"""),112.0)</f>
        <v>112</v>
      </c>
      <c r="D426" s="1">
        <f>IFERROR(__xludf.DUMMYFUNCTION("""COMPUTED_VALUE"""),110.0)</f>
        <v>110</v>
      </c>
      <c r="E426" s="1">
        <f>IFERROR(__xludf.DUMMYFUNCTION("""COMPUTED_VALUE"""),111.78)</f>
        <v>111.78</v>
      </c>
      <c r="F426" s="1">
        <f>IFERROR(__xludf.DUMMYFUNCTION("""COMPUTED_VALUE"""),2.1745034E7)</f>
        <v>21745034</v>
      </c>
    </row>
    <row r="427">
      <c r="A427" s="2">
        <f>IFERROR(__xludf.DUMMYFUNCTION("""COMPUTED_VALUE"""),44816.66666666667)</f>
        <v>44816.66667</v>
      </c>
      <c r="B427" s="1">
        <f>IFERROR(__xludf.DUMMYFUNCTION("""COMPUTED_VALUE"""),111.99)</f>
        <v>111.99</v>
      </c>
      <c r="C427" s="1">
        <f>IFERROR(__xludf.DUMMYFUNCTION("""COMPUTED_VALUE"""),112.64)</f>
        <v>112.64</v>
      </c>
      <c r="D427" s="1">
        <f>IFERROR(__xludf.DUMMYFUNCTION("""COMPUTED_VALUE"""),110.93)</f>
        <v>110.93</v>
      </c>
      <c r="E427" s="1">
        <f>IFERROR(__xludf.DUMMYFUNCTION("""COMPUTED_VALUE"""),111.87)</f>
        <v>111.87</v>
      </c>
      <c r="F427" s="1">
        <f>IFERROR(__xludf.DUMMYFUNCTION("""COMPUTED_VALUE"""),1.9732905E7)</f>
        <v>19732905</v>
      </c>
    </row>
    <row r="428">
      <c r="A428" s="2">
        <f>IFERROR(__xludf.DUMMYFUNCTION("""COMPUTED_VALUE"""),44817.66666666667)</f>
        <v>44817.66667</v>
      </c>
      <c r="B428" s="1">
        <f>IFERROR(__xludf.DUMMYFUNCTION("""COMPUTED_VALUE"""),108.89)</f>
        <v>108.89</v>
      </c>
      <c r="C428" s="1">
        <f>IFERROR(__xludf.DUMMYFUNCTION("""COMPUTED_VALUE"""),109.37)</f>
        <v>109.37</v>
      </c>
      <c r="D428" s="1">
        <f>IFERROR(__xludf.DUMMYFUNCTION("""COMPUTED_VALUE"""),105.0)</f>
        <v>105</v>
      </c>
      <c r="E428" s="1">
        <f>IFERROR(__xludf.DUMMYFUNCTION("""COMPUTED_VALUE"""),105.31)</f>
        <v>105.31</v>
      </c>
      <c r="F428" s="1">
        <f>IFERROR(__xludf.DUMMYFUNCTION("""COMPUTED_VALUE"""),3.3014991E7)</f>
        <v>33014991</v>
      </c>
    </row>
    <row r="429">
      <c r="A429" s="2">
        <f>IFERROR(__xludf.DUMMYFUNCTION("""COMPUTED_VALUE"""),44818.66666666667)</f>
        <v>44818.66667</v>
      </c>
      <c r="B429" s="1">
        <f>IFERROR(__xludf.DUMMYFUNCTION("""COMPUTED_VALUE"""),105.44)</f>
        <v>105.44</v>
      </c>
      <c r="C429" s="1">
        <f>IFERROR(__xludf.DUMMYFUNCTION("""COMPUTED_VALUE"""),106.1)</f>
        <v>106.1</v>
      </c>
      <c r="D429" s="1">
        <f>IFERROR(__xludf.DUMMYFUNCTION("""COMPUTED_VALUE"""),104.5)</f>
        <v>104.5</v>
      </c>
      <c r="E429" s="1">
        <f>IFERROR(__xludf.DUMMYFUNCTION("""COMPUTED_VALUE"""),105.87)</f>
        <v>105.87</v>
      </c>
      <c r="F429" s="1">
        <f>IFERROR(__xludf.DUMMYFUNCTION("""COMPUTED_VALUE"""),2.2115805E7)</f>
        <v>22115805</v>
      </c>
    </row>
    <row r="430">
      <c r="A430" s="2">
        <f>IFERROR(__xludf.DUMMYFUNCTION("""COMPUTED_VALUE"""),44819.66666666667)</f>
        <v>44819.66667</v>
      </c>
      <c r="B430" s="1">
        <f>IFERROR(__xludf.DUMMYFUNCTION("""COMPUTED_VALUE"""),105.01)</f>
        <v>105.01</v>
      </c>
      <c r="C430" s="1">
        <f>IFERROR(__xludf.DUMMYFUNCTION("""COMPUTED_VALUE"""),106.21)</f>
        <v>106.21</v>
      </c>
      <c r="D430" s="1">
        <f>IFERROR(__xludf.DUMMYFUNCTION("""COMPUTED_VALUE"""),103.31)</f>
        <v>103.31</v>
      </c>
      <c r="E430" s="1">
        <f>IFERROR(__xludf.DUMMYFUNCTION("""COMPUTED_VALUE"""),103.9)</f>
        <v>103.9</v>
      </c>
      <c r="F430" s="1">
        <f>IFERROR(__xludf.DUMMYFUNCTION("""COMPUTED_VALUE"""),2.6494933E7)</f>
        <v>26494933</v>
      </c>
    </row>
    <row r="431">
      <c r="A431" s="2">
        <f>IFERROR(__xludf.DUMMYFUNCTION("""COMPUTED_VALUE"""),44820.66666666667)</f>
        <v>44820.66667</v>
      </c>
      <c r="B431" s="1">
        <f>IFERROR(__xludf.DUMMYFUNCTION("""COMPUTED_VALUE"""),102.97)</f>
        <v>102.97</v>
      </c>
      <c r="C431" s="1">
        <f>IFERROR(__xludf.DUMMYFUNCTION("""COMPUTED_VALUE"""),104.03)</f>
        <v>104.03</v>
      </c>
      <c r="D431" s="1">
        <f>IFERROR(__xludf.DUMMYFUNCTION("""COMPUTED_VALUE"""),101.86)</f>
        <v>101.86</v>
      </c>
      <c r="E431" s="1">
        <f>IFERROR(__xludf.DUMMYFUNCTION("""COMPUTED_VALUE"""),103.63)</f>
        <v>103.63</v>
      </c>
      <c r="F431" s="1">
        <f>IFERROR(__xludf.DUMMYFUNCTION("""COMPUTED_VALUE"""),6.4540115E7)</f>
        <v>64540115</v>
      </c>
    </row>
    <row r="432">
      <c r="A432" s="2">
        <f>IFERROR(__xludf.DUMMYFUNCTION("""COMPUTED_VALUE"""),44823.66666666667)</f>
        <v>44823.66667</v>
      </c>
      <c r="B432" s="1">
        <f>IFERROR(__xludf.DUMMYFUNCTION("""COMPUTED_VALUE"""),102.54)</f>
        <v>102.54</v>
      </c>
      <c r="C432" s="1">
        <f>IFERROR(__xludf.DUMMYFUNCTION("""COMPUTED_VALUE"""),104.02)</f>
        <v>104.02</v>
      </c>
      <c r="D432" s="1">
        <f>IFERROR(__xludf.DUMMYFUNCTION("""COMPUTED_VALUE"""),102.37)</f>
        <v>102.37</v>
      </c>
      <c r="E432" s="1">
        <f>IFERROR(__xludf.DUMMYFUNCTION("""COMPUTED_VALUE"""),103.85)</f>
        <v>103.85</v>
      </c>
      <c r="F432" s="1">
        <f>IFERROR(__xludf.DUMMYFUNCTION("""COMPUTED_VALUE"""),1.9738603E7)</f>
        <v>19738603</v>
      </c>
    </row>
    <row r="433">
      <c r="A433" s="2">
        <f>IFERROR(__xludf.DUMMYFUNCTION("""COMPUTED_VALUE"""),44824.66666666667)</f>
        <v>44824.66667</v>
      </c>
      <c r="B433" s="1">
        <f>IFERROR(__xludf.DUMMYFUNCTION("""COMPUTED_VALUE"""),102.88)</f>
        <v>102.88</v>
      </c>
      <c r="C433" s="1">
        <f>IFERROR(__xludf.DUMMYFUNCTION("""COMPUTED_VALUE"""),103.17)</f>
        <v>103.17</v>
      </c>
      <c r="D433" s="1">
        <f>IFERROR(__xludf.DUMMYFUNCTION("""COMPUTED_VALUE"""),101.12)</f>
        <v>101.12</v>
      </c>
      <c r="E433" s="1">
        <f>IFERROR(__xludf.DUMMYFUNCTION("""COMPUTED_VALUE"""),101.83)</f>
        <v>101.83</v>
      </c>
      <c r="F433" s="1">
        <f>IFERROR(__xludf.DUMMYFUNCTION("""COMPUTED_VALUE"""),2.4001668E7)</f>
        <v>24001668</v>
      </c>
    </row>
    <row r="434">
      <c r="A434" s="2">
        <f>IFERROR(__xludf.DUMMYFUNCTION("""COMPUTED_VALUE"""),44825.66666666667)</f>
        <v>44825.66667</v>
      </c>
      <c r="B434" s="1">
        <f>IFERROR(__xludf.DUMMYFUNCTION("""COMPUTED_VALUE"""),102.24)</f>
        <v>102.24</v>
      </c>
      <c r="C434" s="1">
        <f>IFERROR(__xludf.DUMMYFUNCTION("""COMPUTED_VALUE"""),103.49)</f>
        <v>103.49</v>
      </c>
      <c r="D434" s="1">
        <f>IFERROR(__xludf.DUMMYFUNCTION("""COMPUTED_VALUE"""),99.99)</f>
        <v>99.99</v>
      </c>
      <c r="E434" s="1">
        <f>IFERROR(__xludf.DUMMYFUNCTION("""COMPUTED_VALUE"""),100.01)</f>
        <v>100.01</v>
      </c>
      <c r="F434" s="1">
        <f>IFERROR(__xludf.DUMMYFUNCTION("""COMPUTED_VALUE"""),2.6596757E7)</f>
        <v>26596757</v>
      </c>
    </row>
    <row r="435">
      <c r="A435" s="2">
        <f>IFERROR(__xludf.DUMMYFUNCTION("""COMPUTED_VALUE"""),44826.66666666667)</f>
        <v>44826.66667</v>
      </c>
      <c r="B435" s="1">
        <f>IFERROR(__xludf.DUMMYFUNCTION("""COMPUTED_VALUE"""),99.45)</f>
        <v>99.45</v>
      </c>
      <c r="C435" s="1">
        <f>IFERROR(__xludf.DUMMYFUNCTION("""COMPUTED_VALUE"""),101.68)</f>
        <v>101.68</v>
      </c>
      <c r="D435" s="1">
        <f>IFERROR(__xludf.DUMMYFUNCTION("""COMPUTED_VALUE"""),99.41)</f>
        <v>99.41</v>
      </c>
      <c r="E435" s="1">
        <f>IFERROR(__xludf.DUMMYFUNCTION("""COMPUTED_VALUE"""),100.57)</f>
        <v>100.57</v>
      </c>
      <c r="F435" s="1">
        <f>IFERROR(__xludf.DUMMYFUNCTION("""COMPUTED_VALUE"""),2.1272675E7)</f>
        <v>21272675</v>
      </c>
    </row>
    <row r="436">
      <c r="A436" s="2">
        <f>IFERROR(__xludf.DUMMYFUNCTION("""COMPUTED_VALUE"""),44827.66666666667)</f>
        <v>44827.66667</v>
      </c>
      <c r="B436" s="1">
        <f>IFERROR(__xludf.DUMMYFUNCTION("""COMPUTED_VALUE"""),100.06)</f>
        <v>100.06</v>
      </c>
      <c r="C436" s="1">
        <f>IFERROR(__xludf.DUMMYFUNCTION("""COMPUTED_VALUE"""),100.11)</f>
        <v>100.11</v>
      </c>
      <c r="D436" s="1">
        <f>IFERROR(__xludf.DUMMYFUNCTION("""COMPUTED_VALUE"""),98.01)</f>
        <v>98.01</v>
      </c>
      <c r="E436" s="1">
        <f>IFERROR(__xludf.DUMMYFUNCTION("""COMPUTED_VALUE"""),99.17)</f>
        <v>99.17</v>
      </c>
      <c r="F436" s="1">
        <f>IFERROR(__xludf.DUMMYFUNCTION("""COMPUTED_VALUE"""),2.5656959E7)</f>
        <v>25656959</v>
      </c>
    </row>
    <row r="437">
      <c r="A437" s="2">
        <f>IFERROR(__xludf.DUMMYFUNCTION("""COMPUTED_VALUE"""),44830.66666666667)</f>
        <v>44830.66667</v>
      </c>
      <c r="B437" s="1">
        <f>IFERROR(__xludf.DUMMYFUNCTION("""COMPUTED_VALUE"""),98.61)</f>
        <v>98.61</v>
      </c>
      <c r="C437" s="1">
        <f>IFERROR(__xludf.DUMMYFUNCTION("""COMPUTED_VALUE"""),100.44)</f>
        <v>100.44</v>
      </c>
      <c r="D437" s="1">
        <f>IFERROR(__xludf.DUMMYFUNCTION("""COMPUTED_VALUE"""),98.38)</f>
        <v>98.38</v>
      </c>
      <c r="E437" s="1">
        <f>IFERROR(__xludf.DUMMYFUNCTION("""COMPUTED_VALUE"""),98.81)</f>
        <v>98.81</v>
      </c>
      <c r="F437" s="1">
        <f>IFERROR(__xludf.DUMMYFUNCTION("""COMPUTED_VALUE"""),2.2437938E7)</f>
        <v>22437938</v>
      </c>
    </row>
    <row r="438">
      <c r="A438" s="2">
        <f>IFERROR(__xludf.DUMMYFUNCTION("""COMPUTED_VALUE"""),44831.66666666667)</f>
        <v>44831.66667</v>
      </c>
      <c r="B438" s="1">
        <f>IFERROR(__xludf.DUMMYFUNCTION("""COMPUTED_VALUE"""),99.91)</f>
        <v>99.91</v>
      </c>
      <c r="C438" s="1">
        <f>IFERROR(__xludf.DUMMYFUNCTION("""COMPUTED_VALUE"""),100.46)</f>
        <v>100.46</v>
      </c>
      <c r="D438" s="1">
        <f>IFERROR(__xludf.DUMMYFUNCTION("""COMPUTED_VALUE"""),97.34)</f>
        <v>97.34</v>
      </c>
      <c r="E438" s="1">
        <f>IFERROR(__xludf.DUMMYFUNCTION("""COMPUTED_VALUE"""),98.09)</f>
        <v>98.09</v>
      </c>
      <c r="F438" s="1">
        <f>IFERROR(__xludf.DUMMYFUNCTION("""COMPUTED_VALUE"""),2.4224988E7)</f>
        <v>24224988</v>
      </c>
    </row>
    <row r="439">
      <c r="A439" s="2">
        <f>IFERROR(__xludf.DUMMYFUNCTION("""COMPUTED_VALUE"""),44832.66666666667)</f>
        <v>44832.66667</v>
      </c>
      <c r="B439" s="1">
        <f>IFERROR(__xludf.DUMMYFUNCTION("""COMPUTED_VALUE"""),98.02)</f>
        <v>98.02</v>
      </c>
      <c r="C439" s="1">
        <f>IFERROR(__xludf.DUMMYFUNCTION("""COMPUTED_VALUE"""),101.4)</f>
        <v>101.4</v>
      </c>
      <c r="D439" s="1">
        <f>IFERROR(__xludf.DUMMYFUNCTION("""COMPUTED_VALUE"""),97.8)</f>
        <v>97.8</v>
      </c>
      <c r="E439" s="1">
        <f>IFERROR(__xludf.DUMMYFUNCTION("""COMPUTED_VALUE"""),100.74)</f>
        <v>100.74</v>
      </c>
      <c r="F439" s="1">
        <f>IFERROR(__xludf.DUMMYFUNCTION("""COMPUTED_VALUE"""),2.4616999E7)</f>
        <v>24616999</v>
      </c>
    </row>
    <row r="440">
      <c r="A440" s="2">
        <f>IFERROR(__xludf.DUMMYFUNCTION("""COMPUTED_VALUE"""),44833.66666666667)</f>
        <v>44833.66667</v>
      </c>
      <c r="B440" s="1">
        <f>IFERROR(__xludf.DUMMYFUNCTION("""COMPUTED_VALUE"""),99.3)</f>
        <v>99.3</v>
      </c>
      <c r="C440" s="1">
        <f>IFERROR(__xludf.DUMMYFUNCTION("""COMPUTED_VALUE"""),99.3)</f>
        <v>99.3</v>
      </c>
      <c r="D440" s="1">
        <f>IFERROR(__xludf.DUMMYFUNCTION("""COMPUTED_VALUE"""),96.52)</f>
        <v>96.52</v>
      </c>
      <c r="E440" s="1">
        <f>IFERROR(__xludf.DUMMYFUNCTION("""COMPUTED_VALUE"""),98.09)</f>
        <v>98.09</v>
      </c>
      <c r="F440" s="1">
        <f>IFERROR(__xludf.DUMMYFUNCTION("""COMPUTED_VALUE"""),2.192152E7)</f>
        <v>21921520</v>
      </c>
    </row>
    <row r="441">
      <c r="A441" s="2">
        <f>IFERROR(__xludf.DUMMYFUNCTION("""COMPUTED_VALUE"""),44834.66666666667)</f>
        <v>44834.66667</v>
      </c>
      <c r="B441" s="1">
        <f>IFERROR(__xludf.DUMMYFUNCTION("""COMPUTED_VALUE"""),97.73)</f>
        <v>97.73</v>
      </c>
      <c r="C441" s="1">
        <f>IFERROR(__xludf.DUMMYFUNCTION("""COMPUTED_VALUE"""),99.49)</f>
        <v>99.49</v>
      </c>
      <c r="D441" s="1">
        <f>IFERROR(__xludf.DUMMYFUNCTION("""COMPUTED_VALUE"""),96.03)</f>
        <v>96.03</v>
      </c>
      <c r="E441" s="1">
        <f>IFERROR(__xludf.DUMMYFUNCTION("""COMPUTED_VALUE"""),96.15)</f>
        <v>96.15</v>
      </c>
      <c r="F441" s="1">
        <f>IFERROR(__xludf.DUMMYFUNCTION("""COMPUTED_VALUE"""),2.6277832E7)</f>
        <v>26277832</v>
      </c>
    </row>
    <row r="442">
      <c r="A442" s="2">
        <f>IFERROR(__xludf.DUMMYFUNCTION("""COMPUTED_VALUE"""),44837.66666666667)</f>
        <v>44837.66667</v>
      </c>
      <c r="B442" s="1">
        <f>IFERROR(__xludf.DUMMYFUNCTION("""COMPUTED_VALUE"""),97.22)</f>
        <v>97.22</v>
      </c>
      <c r="C442" s="1">
        <f>IFERROR(__xludf.DUMMYFUNCTION("""COMPUTED_VALUE"""),99.97)</f>
        <v>99.97</v>
      </c>
      <c r="D442" s="1">
        <f>IFERROR(__xludf.DUMMYFUNCTION("""COMPUTED_VALUE"""),97.02)</f>
        <v>97.02</v>
      </c>
      <c r="E442" s="1">
        <f>IFERROR(__xludf.DUMMYFUNCTION("""COMPUTED_VALUE"""),99.3)</f>
        <v>99.3</v>
      </c>
      <c r="F442" s="1">
        <f>IFERROR(__xludf.DUMMYFUNCTION("""COMPUTED_VALUE"""),2.4840028E7)</f>
        <v>24840028</v>
      </c>
    </row>
    <row r="443">
      <c r="A443" s="2">
        <f>IFERROR(__xludf.DUMMYFUNCTION("""COMPUTED_VALUE"""),44838.66666666667)</f>
        <v>44838.66667</v>
      </c>
      <c r="B443" s="1">
        <f>IFERROR(__xludf.DUMMYFUNCTION("""COMPUTED_VALUE"""),101.04)</f>
        <v>101.04</v>
      </c>
      <c r="C443" s="1">
        <f>IFERROR(__xludf.DUMMYFUNCTION("""COMPUTED_VALUE"""),102.72)</f>
        <v>102.72</v>
      </c>
      <c r="D443" s="1">
        <f>IFERROR(__xludf.DUMMYFUNCTION("""COMPUTED_VALUE"""),101.04)</f>
        <v>101.04</v>
      </c>
      <c r="E443" s="1">
        <f>IFERROR(__xludf.DUMMYFUNCTION("""COMPUTED_VALUE"""),102.41)</f>
        <v>102.41</v>
      </c>
      <c r="F443" s="1">
        <f>IFERROR(__xludf.DUMMYFUNCTION("""COMPUTED_VALUE"""),2.2580931E7)</f>
        <v>22580931</v>
      </c>
    </row>
    <row r="444">
      <c r="A444" s="2">
        <f>IFERROR(__xludf.DUMMYFUNCTION("""COMPUTED_VALUE"""),44839.66666666667)</f>
        <v>44839.66667</v>
      </c>
      <c r="B444" s="1">
        <f>IFERROR(__xludf.DUMMYFUNCTION("""COMPUTED_VALUE"""),100.69)</f>
        <v>100.69</v>
      </c>
      <c r="C444" s="1">
        <f>IFERROR(__xludf.DUMMYFUNCTION("""COMPUTED_VALUE"""),102.74)</f>
        <v>102.74</v>
      </c>
      <c r="D444" s="1">
        <f>IFERROR(__xludf.DUMMYFUNCTION("""COMPUTED_VALUE"""),99.74)</f>
        <v>99.74</v>
      </c>
      <c r="E444" s="1">
        <f>IFERROR(__xludf.DUMMYFUNCTION("""COMPUTED_VALUE"""),102.22)</f>
        <v>102.22</v>
      </c>
      <c r="F444" s="1">
        <f>IFERROR(__xludf.DUMMYFUNCTION("""COMPUTED_VALUE"""),1.8475515E7)</f>
        <v>18475515</v>
      </c>
    </row>
    <row r="445">
      <c r="A445" s="2">
        <f>IFERROR(__xludf.DUMMYFUNCTION("""COMPUTED_VALUE"""),44840.66666666667)</f>
        <v>44840.66667</v>
      </c>
      <c r="B445" s="1">
        <f>IFERROR(__xludf.DUMMYFUNCTION("""COMPUTED_VALUE"""),101.5)</f>
        <v>101.5</v>
      </c>
      <c r="C445" s="1">
        <f>IFERROR(__xludf.DUMMYFUNCTION("""COMPUTED_VALUE"""),103.73)</f>
        <v>103.73</v>
      </c>
      <c r="D445" s="1">
        <f>IFERROR(__xludf.DUMMYFUNCTION("""COMPUTED_VALUE"""),101.5)</f>
        <v>101.5</v>
      </c>
      <c r="E445" s="1">
        <f>IFERROR(__xludf.DUMMYFUNCTION("""COMPUTED_VALUE"""),102.24)</f>
        <v>102.24</v>
      </c>
      <c r="F445" s="1">
        <f>IFERROR(__xludf.DUMMYFUNCTION("""COMPUTED_VALUE"""),1.715624E7)</f>
        <v>17156240</v>
      </c>
    </row>
    <row r="446">
      <c r="A446" s="2">
        <f>IFERROR(__xludf.DUMMYFUNCTION("""COMPUTED_VALUE"""),44841.66666666667)</f>
        <v>44841.66667</v>
      </c>
      <c r="B446" s="1">
        <f>IFERROR(__xludf.DUMMYFUNCTION("""COMPUTED_VALUE"""),100.65)</f>
        <v>100.65</v>
      </c>
      <c r="C446" s="1">
        <f>IFERROR(__xludf.DUMMYFUNCTION("""COMPUTED_VALUE"""),101.42)</f>
        <v>101.42</v>
      </c>
      <c r="D446" s="1">
        <f>IFERROR(__xludf.DUMMYFUNCTION("""COMPUTED_VALUE"""),99.21)</f>
        <v>99.21</v>
      </c>
      <c r="E446" s="1">
        <f>IFERROR(__xludf.DUMMYFUNCTION("""COMPUTED_VALUE"""),99.57)</f>
        <v>99.57</v>
      </c>
      <c r="F446" s="1">
        <f>IFERROR(__xludf.DUMMYFUNCTION("""COMPUTED_VALUE"""),2.424991E7)</f>
        <v>24249910</v>
      </c>
    </row>
    <row r="447">
      <c r="A447" s="2">
        <f>IFERROR(__xludf.DUMMYFUNCTION("""COMPUTED_VALUE"""),44844.66666666667)</f>
        <v>44844.66667</v>
      </c>
      <c r="B447" s="1">
        <f>IFERROR(__xludf.DUMMYFUNCTION("""COMPUTED_VALUE"""),99.85)</f>
        <v>99.85</v>
      </c>
      <c r="C447" s="1">
        <f>IFERROR(__xludf.DUMMYFUNCTION("""COMPUTED_VALUE"""),99.99)</f>
        <v>99.99</v>
      </c>
      <c r="D447" s="1">
        <f>IFERROR(__xludf.DUMMYFUNCTION("""COMPUTED_VALUE"""),97.87)</f>
        <v>97.87</v>
      </c>
      <c r="E447" s="1">
        <f>IFERROR(__xludf.DUMMYFUNCTION("""COMPUTED_VALUE"""),98.71)</f>
        <v>98.71</v>
      </c>
      <c r="F447" s="1">
        <f>IFERROR(__xludf.DUMMYFUNCTION("""COMPUTED_VALUE"""),1.6529897E7)</f>
        <v>16529897</v>
      </c>
    </row>
    <row r="448">
      <c r="A448" s="2">
        <f>IFERROR(__xludf.DUMMYFUNCTION("""COMPUTED_VALUE"""),44845.66666666667)</f>
        <v>44845.66667</v>
      </c>
      <c r="B448" s="1">
        <f>IFERROR(__xludf.DUMMYFUNCTION("""COMPUTED_VALUE"""),98.25)</f>
        <v>98.25</v>
      </c>
      <c r="C448" s="1">
        <f>IFERROR(__xludf.DUMMYFUNCTION("""COMPUTED_VALUE"""),100.12)</f>
        <v>100.12</v>
      </c>
      <c r="D448" s="1">
        <f>IFERROR(__xludf.DUMMYFUNCTION("""COMPUTED_VALUE"""),97.25)</f>
        <v>97.25</v>
      </c>
      <c r="E448" s="1">
        <f>IFERROR(__xludf.DUMMYFUNCTION("""COMPUTED_VALUE"""),98.05)</f>
        <v>98.05</v>
      </c>
      <c r="F448" s="1">
        <f>IFERROR(__xludf.DUMMYFUNCTION("""COMPUTED_VALUE"""),2.1617727E7)</f>
        <v>21617727</v>
      </c>
    </row>
    <row r="449">
      <c r="A449" s="2">
        <f>IFERROR(__xludf.DUMMYFUNCTION("""COMPUTED_VALUE"""),44846.66666666667)</f>
        <v>44846.66667</v>
      </c>
      <c r="B449" s="1">
        <f>IFERROR(__xludf.DUMMYFUNCTION("""COMPUTED_VALUE"""),98.27)</f>
        <v>98.27</v>
      </c>
      <c r="C449" s="1">
        <f>IFERROR(__xludf.DUMMYFUNCTION("""COMPUTED_VALUE"""),99.65)</f>
        <v>99.65</v>
      </c>
      <c r="D449" s="1">
        <f>IFERROR(__xludf.DUMMYFUNCTION("""COMPUTED_VALUE"""),97.67)</f>
        <v>97.67</v>
      </c>
      <c r="E449" s="1">
        <f>IFERROR(__xludf.DUMMYFUNCTION("""COMPUTED_VALUE"""),98.3)</f>
        <v>98.3</v>
      </c>
      <c r="F449" s="1">
        <f>IFERROR(__xludf.DUMMYFUNCTION("""COMPUTED_VALUE"""),1.7343431E7)</f>
        <v>17343431</v>
      </c>
    </row>
    <row r="450">
      <c r="A450" s="2">
        <f>IFERROR(__xludf.DUMMYFUNCTION("""COMPUTED_VALUE"""),44847.66666666667)</f>
        <v>44847.66667</v>
      </c>
      <c r="B450" s="1">
        <f>IFERROR(__xludf.DUMMYFUNCTION("""COMPUTED_VALUE"""),95.93)</f>
        <v>95.93</v>
      </c>
      <c r="C450" s="1">
        <f>IFERROR(__xludf.DUMMYFUNCTION("""COMPUTED_VALUE"""),100.53)</f>
        <v>100.53</v>
      </c>
      <c r="D450" s="1">
        <f>IFERROR(__xludf.DUMMYFUNCTION("""COMPUTED_VALUE"""),95.27)</f>
        <v>95.27</v>
      </c>
      <c r="E450" s="1">
        <f>IFERROR(__xludf.DUMMYFUNCTION("""COMPUTED_VALUE"""),99.71)</f>
        <v>99.71</v>
      </c>
      <c r="F450" s="1">
        <f>IFERROR(__xludf.DUMMYFUNCTION("""COMPUTED_VALUE"""),3.281222E7)</f>
        <v>32812220</v>
      </c>
    </row>
    <row r="451">
      <c r="A451" s="2">
        <f>IFERROR(__xludf.DUMMYFUNCTION("""COMPUTED_VALUE"""),44848.66666666667)</f>
        <v>44848.66667</v>
      </c>
      <c r="B451" s="1">
        <f>IFERROR(__xludf.DUMMYFUNCTION("""COMPUTED_VALUE"""),100.63)</f>
        <v>100.63</v>
      </c>
      <c r="C451" s="1">
        <f>IFERROR(__xludf.DUMMYFUNCTION("""COMPUTED_VALUE"""),101.29)</f>
        <v>101.29</v>
      </c>
      <c r="D451" s="1">
        <f>IFERROR(__xludf.DUMMYFUNCTION("""COMPUTED_VALUE"""),97.03)</f>
        <v>97.03</v>
      </c>
      <c r="E451" s="1">
        <f>IFERROR(__xludf.DUMMYFUNCTION("""COMPUTED_VALUE"""),97.18)</f>
        <v>97.18</v>
      </c>
      <c r="F451" s="1">
        <f>IFERROR(__xludf.DUMMYFUNCTION("""COMPUTED_VALUE"""),2.2624832E7)</f>
        <v>22624832</v>
      </c>
    </row>
    <row r="452">
      <c r="A452" s="2">
        <f>IFERROR(__xludf.DUMMYFUNCTION("""COMPUTED_VALUE"""),44851.66666666667)</f>
        <v>44851.66667</v>
      </c>
      <c r="B452" s="1">
        <f>IFERROR(__xludf.DUMMYFUNCTION("""COMPUTED_VALUE"""),99.52)</f>
        <v>99.52</v>
      </c>
      <c r="C452" s="1">
        <f>IFERROR(__xludf.DUMMYFUNCTION("""COMPUTED_VALUE"""),101.77)</f>
        <v>101.77</v>
      </c>
      <c r="D452" s="1">
        <f>IFERROR(__xludf.DUMMYFUNCTION("""COMPUTED_VALUE"""),99.51)</f>
        <v>99.51</v>
      </c>
      <c r="E452" s="1">
        <f>IFERROR(__xludf.DUMMYFUNCTION("""COMPUTED_VALUE"""),100.78)</f>
        <v>100.78</v>
      </c>
      <c r="F452" s="1">
        <f>IFERROR(__xludf.DUMMYFUNCTION("""COMPUTED_VALUE"""),2.3311604E7)</f>
        <v>23311604</v>
      </c>
    </row>
    <row r="453">
      <c r="A453" s="2">
        <f>IFERROR(__xludf.DUMMYFUNCTION("""COMPUTED_VALUE"""),44852.66666666667)</f>
        <v>44852.66667</v>
      </c>
      <c r="B453" s="1">
        <f>IFERROR(__xludf.DUMMYFUNCTION("""COMPUTED_VALUE"""),103.94)</f>
        <v>103.94</v>
      </c>
      <c r="C453" s="1">
        <f>IFERROR(__xludf.DUMMYFUNCTION("""COMPUTED_VALUE"""),104.22)</f>
        <v>104.22</v>
      </c>
      <c r="D453" s="1">
        <f>IFERROR(__xludf.DUMMYFUNCTION("""COMPUTED_VALUE"""),100.65)</f>
        <v>100.65</v>
      </c>
      <c r="E453" s="1">
        <f>IFERROR(__xludf.DUMMYFUNCTION("""COMPUTED_VALUE"""),101.39)</f>
        <v>101.39</v>
      </c>
      <c r="F453" s="1">
        <f>IFERROR(__xludf.DUMMYFUNCTION("""COMPUTED_VALUE"""),2.1610541E7)</f>
        <v>21610541</v>
      </c>
    </row>
    <row r="454">
      <c r="A454" s="2">
        <f>IFERROR(__xludf.DUMMYFUNCTION("""COMPUTED_VALUE"""),44853.66666666667)</f>
        <v>44853.66667</v>
      </c>
      <c r="B454" s="1">
        <f>IFERROR(__xludf.DUMMYFUNCTION("""COMPUTED_VALUE"""),100.7)</f>
        <v>100.7</v>
      </c>
      <c r="C454" s="1">
        <f>IFERROR(__xludf.DUMMYFUNCTION("""COMPUTED_VALUE"""),101.66)</f>
        <v>101.66</v>
      </c>
      <c r="D454" s="1">
        <f>IFERROR(__xludf.DUMMYFUNCTION("""COMPUTED_VALUE"""),99.64)</f>
        <v>99.64</v>
      </c>
      <c r="E454" s="1">
        <f>IFERROR(__xludf.DUMMYFUNCTION("""COMPUTED_VALUE"""),100.29)</f>
        <v>100.29</v>
      </c>
      <c r="F454" s="1">
        <f>IFERROR(__xludf.DUMMYFUNCTION("""COMPUTED_VALUE"""),2.1573686E7)</f>
        <v>21573686</v>
      </c>
    </row>
    <row r="455">
      <c r="A455" s="2">
        <f>IFERROR(__xludf.DUMMYFUNCTION("""COMPUTED_VALUE"""),44854.66666666667)</f>
        <v>44854.66667</v>
      </c>
      <c r="B455" s="1">
        <f>IFERROR(__xludf.DUMMYFUNCTION("""COMPUTED_VALUE"""),100.82)</f>
        <v>100.82</v>
      </c>
      <c r="C455" s="1">
        <f>IFERROR(__xludf.DUMMYFUNCTION("""COMPUTED_VALUE"""),103.0)</f>
        <v>103</v>
      </c>
      <c r="D455" s="1">
        <f>IFERROR(__xludf.DUMMYFUNCTION("""COMPUTED_VALUE"""),99.97)</f>
        <v>99.97</v>
      </c>
      <c r="E455" s="1">
        <f>IFERROR(__xludf.DUMMYFUNCTION("""COMPUTED_VALUE"""),100.53)</f>
        <v>100.53</v>
      </c>
      <c r="F455" s="1">
        <f>IFERROR(__xludf.DUMMYFUNCTION("""COMPUTED_VALUE"""),2.5125082E7)</f>
        <v>25125082</v>
      </c>
    </row>
    <row r="456">
      <c r="A456" s="2">
        <f>IFERROR(__xludf.DUMMYFUNCTION("""COMPUTED_VALUE"""),44855.66666666667)</f>
        <v>44855.66667</v>
      </c>
      <c r="B456" s="1">
        <f>IFERROR(__xludf.DUMMYFUNCTION("""COMPUTED_VALUE"""),98.46)</f>
        <v>98.46</v>
      </c>
      <c r="C456" s="1">
        <f>IFERROR(__xludf.DUMMYFUNCTION("""COMPUTED_VALUE"""),101.62)</f>
        <v>101.62</v>
      </c>
      <c r="D456" s="1">
        <f>IFERROR(__xludf.DUMMYFUNCTION("""COMPUTED_VALUE"""),98.23)</f>
        <v>98.23</v>
      </c>
      <c r="E456" s="1">
        <f>IFERROR(__xludf.DUMMYFUNCTION("""COMPUTED_VALUE"""),101.48)</f>
        <v>101.48</v>
      </c>
      <c r="F456" s="1">
        <f>IFERROR(__xludf.DUMMYFUNCTION("""COMPUTED_VALUE"""),2.8988727E7)</f>
        <v>28988727</v>
      </c>
    </row>
    <row r="457">
      <c r="A457" s="2">
        <f>IFERROR(__xludf.DUMMYFUNCTION("""COMPUTED_VALUE"""),44858.66666666667)</f>
        <v>44858.66667</v>
      </c>
      <c r="B457" s="1">
        <f>IFERROR(__xludf.DUMMYFUNCTION("""COMPUTED_VALUE"""),102.09)</f>
        <v>102.09</v>
      </c>
      <c r="C457" s="1">
        <f>IFERROR(__xludf.DUMMYFUNCTION("""COMPUTED_VALUE"""),103.1)</f>
        <v>103.1</v>
      </c>
      <c r="D457" s="1">
        <f>IFERROR(__xludf.DUMMYFUNCTION("""COMPUTED_VALUE"""),100.3)</f>
        <v>100.3</v>
      </c>
      <c r="E457" s="1">
        <f>IFERROR(__xludf.DUMMYFUNCTION("""COMPUTED_VALUE"""),102.97)</f>
        <v>102.97</v>
      </c>
      <c r="F457" s="1">
        <f>IFERROR(__xludf.DUMMYFUNCTION("""COMPUTED_VALUE"""),2.4680831E7)</f>
        <v>24680831</v>
      </c>
    </row>
    <row r="458">
      <c r="A458" s="2">
        <f>IFERROR(__xludf.DUMMYFUNCTION("""COMPUTED_VALUE"""),44859.66666666667)</f>
        <v>44859.66667</v>
      </c>
      <c r="B458" s="1">
        <f>IFERROR(__xludf.DUMMYFUNCTION("""COMPUTED_VALUE"""),103.3)</f>
        <v>103.3</v>
      </c>
      <c r="C458" s="1">
        <f>IFERROR(__xludf.DUMMYFUNCTION("""COMPUTED_VALUE"""),105.1)</f>
        <v>105.1</v>
      </c>
      <c r="D458" s="1">
        <f>IFERROR(__xludf.DUMMYFUNCTION("""COMPUTED_VALUE"""),103.02)</f>
        <v>103.02</v>
      </c>
      <c r="E458" s="1">
        <f>IFERROR(__xludf.DUMMYFUNCTION("""COMPUTED_VALUE"""),104.93)</f>
        <v>104.93</v>
      </c>
      <c r="F458" s="1">
        <f>IFERROR(__xludf.DUMMYFUNCTION("""COMPUTED_VALUE"""),2.991017E7)</f>
        <v>29910170</v>
      </c>
    </row>
    <row r="459">
      <c r="A459" s="2">
        <f>IFERROR(__xludf.DUMMYFUNCTION("""COMPUTED_VALUE"""),44860.66666666667)</f>
        <v>44860.66667</v>
      </c>
      <c r="B459" s="1">
        <f>IFERROR(__xludf.DUMMYFUNCTION("""COMPUTED_VALUE"""),96.76)</f>
        <v>96.76</v>
      </c>
      <c r="C459" s="1">
        <f>IFERROR(__xludf.DUMMYFUNCTION("""COMPUTED_VALUE"""),98.54)</f>
        <v>98.54</v>
      </c>
      <c r="D459" s="1">
        <f>IFERROR(__xludf.DUMMYFUNCTION("""COMPUTED_VALUE"""),94.57)</f>
        <v>94.57</v>
      </c>
      <c r="E459" s="1">
        <f>IFERROR(__xludf.DUMMYFUNCTION("""COMPUTED_VALUE"""),94.82)</f>
        <v>94.82</v>
      </c>
      <c r="F459" s="1">
        <f>IFERROR(__xludf.DUMMYFUNCTION("""COMPUTED_VALUE"""),7.1671814E7)</f>
        <v>71671814</v>
      </c>
    </row>
    <row r="460">
      <c r="A460" s="2">
        <f>IFERROR(__xludf.DUMMYFUNCTION("""COMPUTED_VALUE"""),44861.66666666667)</f>
        <v>44861.66667</v>
      </c>
      <c r="B460" s="1">
        <f>IFERROR(__xludf.DUMMYFUNCTION("""COMPUTED_VALUE"""),94.31)</f>
        <v>94.31</v>
      </c>
      <c r="C460" s="1">
        <f>IFERROR(__xludf.DUMMYFUNCTION("""COMPUTED_VALUE"""),95.17)</f>
        <v>95.17</v>
      </c>
      <c r="D460" s="1">
        <f>IFERROR(__xludf.DUMMYFUNCTION("""COMPUTED_VALUE"""),91.9)</f>
        <v>91.9</v>
      </c>
      <c r="E460" s="1">
        <f>IFERROR(__xludf.DUMMYFUNCTION("""COMPUTED_VALUE"""),92.6)</f>
        <v>92.6</v>
      </c>
      <c r="F460" s="1">
        <f>IFERROR(__xludf.DUMMYFUNCTION("""COMPUTED_VALUE"""),5.4036485E7)</f>
        <v>54036485</v>
      </c>
    </row>
    <row r="461">
      <c r="A461" s="2">
        <f>IFERROR(__xludf.DUMMYFUNCTION("""COMPUTED_VALUE"""),44862.66666666667)</f>
        <v>44862.66667</v>
      </c>
      <c r="B461" s="1">
        <f>IFERROR(__xludf.DUMMYFUNCTION("""COMPUTED_VALUE"""),92.53)</f>
        <v>92.53</v>
      </c>
      <c r="C461" s="1">
        <f>IFERROR(__xludf.DUMMYFUNCTION("""COMPUTED_VALUE"""),96.86)</f>
        <v>96.86</v>
      </c>
      <c r="D461" s="1">
        <f>IFERROR(__xludf.DUMMYFUNCTION("""COMPUTED_VALUE"""),92.32)</f>
        <v>92.32</v>
      </c>
      <c r="E461" s="1">
        <f>IFERROR(__xludf.DUMMYFUNCTION("""COMPUTED_VALUE"""),96.58)</f>
        <v>96.58</v>
      </c>
      <c r="F461" s="1">
        <f>IFERROR(__xludf.DUMMYFUNCTION("""COMPUTED_VALUE"""),3.5696925E7)</f>
        <v>35696925</v>
      </c>
    </row>
    <row r="462">
      <c r="A462" s="2">
        <f>IFERROR(__xludf.DUMMYFUNCTION("""COMPUTED_VALUE"""),44865.66666666667)</f>
        <v>44865.66667</v>
      </c>
      <c r="B462" s="1">
        <f>IFERROR(__xludf.DUMMYFUNCTION("""COMPUTED_VALUE"""),95.78)</f>
        <v>95.78</v>
      </c>
      <c r="C462" s="1">
        <f>IFERROR(__xludf.DUMMYFUNCTION("""COMPUTED_VALUE"""),96.35)</f>
        <v>96.35</v>
      </c>
      <c r="D462" s="1">
        <f>IFERROR(__xludf.DUMMYFUNCTION("""COMPUTED_VALUE"""),94.38)</f>
        <v>94.38</v>
      </c>
      <c r="E462" s="1">
        <f>IFERROR(__xludf.DUMMYFUNCTION("""COMPUTED_VALUE"""),94.66)</f>
        <v>94.66</v>
      </c>
      <c r="F462" s="1">
        <f>IFERROR(__xludf.DUMMYFUNCTION("""COMPUTED_VALUE"""),2.9868714E7)</f>
        <v>29868714</v>
      </c>
    </row>
    <row r="463">
      <c r="A463" s="2">
        <f>IFERROR(__xludf.DUMMYFUNCTION("""COMPUTED_VALUE"""),44866.66666666667)</f>
        <v>44866.66667</v>
      </c>
      <c r="B463" s="1">
        <f>IFERROR(__xludf.DUMMYFUNCTION("""COMPUTED_VALUE"""),95.59)</f>
        <v>95.59</v>
      </c>
      <c r="C463" s="1">
        <f>IFERROR(__xludf.DUMMYFUNCTION("""COMPUTED_VALUE"""),96.17)</f>
        <v>96.17</v>
      </c>
      <c r="D463" s="1">
        <f>IFERROR(__xludf.DUMMYFUNCTION("""COMPUTED_VALUE"""),90.43)</f>
        <v>90.43</v>
      </c>
      <c r="E463" s="1">
        <f>IFERROR(__xludf.DUMMYFUNCTION("""COMPUTED_VALUE"""),90.5)</f>
        <v>90.5</v>
      </c>
      <c r="F463" s="1">
        <f>IFERROR(__xludf.DUMMYFUNCTION("""COMPUTED_VALUE"""),4.3220599E7)</f>
        <v>43220599</v>
      </c>
    </row>
    <row r="464">
      <c r="A464" s="2">
        <f>IFERROR(__xludf.DUMMYFUNCTION("""COMPUTED_VALUE"""),44867.66666666667)</f>
        <v>44867.66667</v>
      </c>
      <c r="B464" s="1">
        <f>IFERROR(__xludf.DUMMYFUNCTION("""COMPUTED_VALUE"""),90.91)</f>
        <v>90.91</v>
      </c>
      <c r="C464" s="1">
        <f>IFERROR(__xludf.DUMMYFUNCTION("""COMPUTED_VALUE"""),91.3)</f>
        <v>91.3</v>
      </c>
      <c r="D464" s="1">
        <f>IFERROR(__xludf.DUMMYFUNCTION("""COMPUTED_VALUE"""),87.01)</f>
        <v>87.01</v>
      </c>
      <c r="E464" s="1">
        <f>IFERROR(__xludf.DUMMYFUNCTION("""COMPUTED_VALUE"""),87.07)</f>
        <v>87.07</v>
      </c>
      <c r="F464" s="1">
        <f>IFERROR(__xludf.DUMMYFUNCTION("""COMPUTED_VALUE"""),4.3553551E7)</f>
        <v>43553551</v>
      </c>
    </row>
    <row r="465">
      <c r="A465" s="2">
        <f>IFERROR(__xludf.DUMMYFUNCTION("""COMPUTED_VALUE"""),44868.66666666667)</f>
        <v>44868.66667</v>
      </c>
      <c r="B465" s="1">
        <f>IFERROR(__xludf.DUMMYFUNCTION("""COMPUTED_VALUE"""),86.35)</f>
        <v>86.35</v>
      </c>
      <c r="C465" s="1">
        <f>IFERROR(__xludf.DUMMYFUNCTION("""COMPUTED_VALUE"""),86.55)</f>
        <v>86.55</v>
      </c>
      <c r="D465" s="1">
        <f>IFERROR(__xludf.DUMMYFUNCTION("""COMPUTED_VALUE"""),83.45)</f>
        <v>83.45</v>
      </c>
      <c r="E465" s="1">
        <f>IFERROR(__xludf.DUMMYFUNCTION("""COMPUTED_VALUE"""),83.49)</f>
        <v>83.49</v>
      </c>
      <c r="F465" s="1">
        <f>IFERROR(__xludf.DUMMYFUNCTION("""COMPUTED_VALUE"""),4.8510364E7)</f>
        <v>48510364</v>
      </c>
    </row>
    <row r="466">
      <c r="A466" s="2">
        <f>IFERROR(__xludf.DUMMYFUNCTION("""COMPUTED_VALUE"""),44869.66666666667)</f>
        <v>44869.66667</v>
      </c>
      <c r="B466" s="1">
        <f>IFERROR(__xludf.DUMMYFUNCTION("""COMPUTED_VALUE"""),85.51)</f>
        <v>85.51</v>
      </c>
      <c r="C466" s="1">
        <f>IFERROR(__xludf.DUMMYFUNCTION("""COMPUTED_VALUE"""),86.73)</f>
        <v>86.73</v>
      </c>
      <c r="D466" s="1">
        <f>IFERROR(__xludf.DUMMYFUNCTION("""COMPUTED_VALUE"""),83.88)</f>
        <v>83.88</v>
      </c>
      <c r="E466" s="1">
        <f>IFERROR(__xludf.DUMMYFUNCTION("""COMPUTED_VALUE"""),86.7)</f>
        <v>86.7</v>
      </c>
      <c r="F466" s="1">
        <f>IFERROR(__xludf.DUMMYFUNCTION("""COMPUTED_VALUE"""),4.0173284E7)</f>
        <v>40173284</v>
      </c>
    </row>
    <row r="467">
      <c r="A467" s="2">
        <f>IFERROR(__xludf.DUMMYFUNCTION("""COMPUTED_VALUE"""),44872.66666666667)</f>
        <v>44872.66667</v>
      </c>
      <c r="B467" s="1">
        <f>IFERROR(__xludf.DUMMYFUNCTION("""COMPUTED_VALUE"""),87.34)</f>
        <v>87.34</v>
      </c>
      <c r="C467" s="1">
        <f>IFERROR(__xludf.DUMMYFUNCTION("""COMPUTED_VALUE"""),88.94)</f>
        <v>88.94</v>
      </c>
      <c r="D467" s="1">
        <f>IFERROR(__xludf.DUMMYFUNCTION("""COMPUTED_VALUE"""),86.96)</f>
        <v>86.96</v>
      </c>
      <c r="E467" s="1">
        <f>IFERROR(__xludf.DUMMYFUNCTION("""COMPUTED_VALUE"""),88.65)</f>
        <v>88.65</v>
      </c>
      <c r="F467" s="1">
        <f>IFERROR(__xludf.DUMMYFUNCTION("""COMPUTED_VALUE"""),2.6899879E7)</f>
        <v>26899879</v>
      </c>
    </row>
    <row r="468">
      <c r="A468" s="2">
        <f>IFERROR(__xludf.DUMMYFUNCTION("""COMPUTED_VALUE"""),44873.66666666667)</f>
        <v>44873.66667</v>
      </c>
      <c r="B468" s="1">
        <f>IFERROR(__xludf.DUMMYFUNCTION("""COMPUTED_VALUE"""),89.16)</f>
        <v>89.16</v>
      </c>
      <c r="C468" s="1">
        <f>IFERROR(__xludf.DUMMYFUNCTION("""COMPUTED_VALUE"""),90.41)</f>
        <v>90.41</v>
      </c>
      <c r="D468" s="1">
        <f>IFERROR(__xludf.DUMMYFUNCTION("""COMPUTED_VALUE"""),87.65)</f>
        <v>87.65</v>
      </c>
      <c r="E468" s="1">
        <f>IFERROR(__xludf.DUMMYFUNCTION("""COMPUTED_VALUE"""),88.91)</f>
        <v>88.91</v>
      </c>
      <c r="F468" s="1">
        <f>IFERROR(__xludf.DUMMYFUNCTION("""COMPUTED_VALUE"""),3.0172001E7)</f>
        <v>30172001</v>
      </c>
    </row>
    <row r="469">
      <c r="A469" s="2">
        <f>IFERROR(__xludf.DUMMYFUNCTION("""COMPUTED_VALUE"""),44874.66666666667)</f>
        <v>44874.66667</v>
      </c>
      <c r="B469" s="1">
        <f>IFERROR(__xludf.DUMMYFUNCTION("""COMPUTED_VALUE"""),88.55)</f>
        <v>88.55</v>
      </c>
      <c r="C469" s="1">
        <f>IFERROR(__xludf.DUMMYFUNCTION("""COMPUTED_VALUE"""),89.49)</f>
        <v>89.49</v>
      </c>
      <c r="D469" s="1">
        <f>IFERROR(__xludf.DUMMYFUNCTION("""COMPUTED_VALUE"""),87.36)</f>
        <v>87.36</v>
      </c>
      <c r="E469" s="1">
        <f>IFERROR(__xludf.DUMMYFUNCTION("""COMPUTED_VALUE"""),87.4)</f>
        <v>87.4</v>
      </c>
      <c r="F469" s="1">
        <f>IFERROR(__xludf.DUMMYFUNCTION("""COMPUTED_VALUE"""),2.6743883E7)</f>
        <v>26743883</v>
      </c>
    </row>
    <row r="470">
      <c r="A470" s="2">
        <f>IFERROR(__xludf.DUMMYFUNCTION("""COMPUTED_VALUE"""),44875.66666666667)</f>
        <v>44875.66667</v>
      </c>
      <c r="B470" s="1">
        <f>IFERROR(__xludf.DUMMYFUNCTION("""COMPUTED_VALUE"""),92.34)</f>
        <v>92.34</v>
      </c>
      <c r="C470" s="1">
        <f>IFERROR(__xludf.DUMMYFUNCTION("""COMPUTED_VALUE"""),94.55)</f>
        <v>94.55</v>
      </c>
      <c r="D470" s="1">
        <f>IFERROR(__xludf.DUMMYFUNCTION("""COMPUTED_VALUE"""),91.65)</f>
        <v>91.65</v>
      </c>
      <c r="E470" s="1">
        <f>IFERROR(__xludf.DUMMYFUNCTION("""COMPUTED_VALUE"""),94.17)</f>
        <v>94.17</v>
      </c>
      <c r="F470" s="1">
        <f>IFERROR(__xludf.DUMMYFUNCTION("""COMPUTED_VALUE"""),4.2371216E7)</f>
        <v>42371216</v>
      </c>
    </row>
    <row r="471">
      <c r="A471" s="2">
        <f>IFERROR(__xludf.DUMMYFUNCTION("""COMPUTED_VALUE"""),44876.66666666667)</f>
        <v>44876.66667</v>
      </c>
      <c r="B471" s="1">
        <f>IFERROR(__xludf.DUMMYFUNCTION("""COMPUTED_VALUE"""),94.71)</f>
        <v>94.71</v>
      </c>
      <c r="C471" s="1">
        <f>IFERROR(__xludf.DUMMYFUNCTION("""COMPUTED_VALUE"""),97.36)</f>
        <v>97.36</v>
      </c>
      <c r="D471" s="1">
        <f>IFERROR(__xludf.DUMMYFUNCTION("""COMPUTED_VALUE"""),94.16)</f>
        <v>94.16</v>
      </c>
      <c r="E471" s="1">
        <f>IFERROR(__xludf.DUMMYFUNCTION("""COMPUTED_VALUE"""),96.73)</f>
        <v>96.73</v>
      </c>
      <c r="F471" s="1">
        <f>IFERROR(__xludf.DUMMYFUNCTION("""COMPUTED_VALUE"""),3.0569112E7)</f>
        <v>30569112</v>
      </c>
    </row>
    <row r="472">
      <c r="A472" s="2">
        <f>IFERROR(__xludf.DUMMYFUNCTION("""COMPUTED_VALUE"""),44879.66666666667)</f>
        <v>44879.66667</v>
      </c>
      <c r="B472" s="1">
        <f>IFERROR(__xludf.DUMMYFUNCTION("""COMPUTED_VALUE"""),95.5)</f>
        <v>95.5</v>
      </c>
      <c r="C472" s="1">
        <f>IFERROR(__xludf.DUMMYFUNCTION("""COMPUTED_VALUE"""),97.18)</f>
        <v>97.18</v>
      </c>
      <c r="D472" s="1">
        <f>IFERROR(__xludf.DUMMYFUNCTION("""COMPUTED_VALUE"""),95.11)</f>
        <v>95.11</v>
      </c>
      <c r="E472" s="1">
        <f>IFERROR(__xludf.DUMMYFUNCTION("""COMPUTED_VALUE"""),96.03)</f>
        <v>96.03</v>
      </c>
      <c r="F472" s="1">
        <f>IFERROR(__xludf.DUMMYFUNCTION("""COMPUTED_VALUE"""),2.4170076E7)</f>
        <v>24170076</v>
      </c>
    </row>
    <row r="473">
      <c r="A473" s="2">
        <f>IFERROR(__xludf.DUMMYFUNCTION("""COMPUTED_VALUE"""),44880.66666666667)</f>
        <v>44880.66667</v>
      </c>
      <c r="B473" s="1">
        <f>IFERROR(__xludf.DUMMYFUNCTION("""COMPUTED_VALUE"""),98.67)</f>
        <v>98.67</v>
      </c>
      <c r="C473" s="1">
        <f>IFERROR(__xludf.DUMMYFUNCTION("""COMPUTED_VALUE"""),100.42)</f>
        <v>100.42</v>
      </c>
      <c r="D473" s="1">
        <f>IFERROR(__xludf.DUMMYFUNCTION("""COMPUTED_VALUE"""),97.02)</f>
        <v>97.02</v>
      </c>
      <c r="E473" s="1">
        <f>IFERROR(__xludf.DUMMYFUNCTION("""COMPUTED_VALUE"""),98.72)</f>
        <v>98.72</v>
      </c>
      <c r="F473" s="1">
        <f>IFERROR(__xludf.DUMMYFUNCTION("""COMPUTED_VALUE"""),3.1830969E7)</f>
        <v>31830969</v>
      </c>
    </row>
    <row r="474">
      <c r="A474" s="2">
        <f>IFERROR(__xludf.DUMMYFUNCTION("""COMPUTED_VALUE"""),44881.66666666667)</f>
        <v>44881.66667</v>
      </c>
      <c r="B474" s="1">
        <f>IFERROR(__xludf.DUMMYFUNCTION("""COMPUTED_VALUE"""),98.02)</f>
        <v>98.02</v>
      </c>
      <c r="C474" s="1">
        <f>IFERROR(__xludf.DUMMYFUNCTION("""COMPUTED_VALUE"""),99.85)</f>
        <v>99.85</v>
      </c>
      <c r="D474" s="1">
        <f>IFERROR(__xludf.DUMMYFUNCTION("""COMPUTED_VALUE"""),97.9)</f>
        <v>97.9</v>
      </c>
      <c r="E474" s="1">
        <f>IFERROR(__xludf.DUMMYFUNCTION("""COMPUTED_VALUE"""),98.99)</f>
        <v>98.99</v>
      </c>
      <c r="F474" s="1">
        <f>IFERROR(__xludf.DUMMYFUNCTION("""COMPUTED_VALUE"""),2.4660195E7)</f>
        <v>24660195</v>
      </c>
    </row>
    <row r="475">
      <c r="A475" s="2">
        <f>IFERROR(__xludf.DUMMYFUNCTION("""COMPUTED_VALUE"""),44882.66666666667)</f>
        <v>44882.66667</v>
      </c>
      <c r="B475" s="1">
        <f>IFERROR(__xludf.DUMMYFUNCTION("""COMPUTED_VALUE"""),97.18)</f>
        <v>97.18</v>
      </c>
      <c r="C475" s="1">
        <f>IFERROR(__xludf.DUMMYFUNCTION("""COMPUTED_VALUE"""),99.48)</f>
        <v>99.48</v>
      </c>
      <c r="D475" s="1">
        <f>IFERROR(__xludf.DUMMYFUNCTION("""COMPUTED_VALUE"""),97.1)</f>
        <v>97.1</v>
      </c>
      <c r="E475" s="1">
        <f>IFERROR(__xludf.DUMMYFUNCTION("""COMPUTED_VALUE"""),98.5)</f>
        <v>98.5</v>
      </c>
      <c r="F475" s="1">
        <f>IFERROR(__xludf.DUMMYFUNCTION("""COMPUTED_VALUE"""),2.1818732E7)</f>
        <v>21818732</v>
      </c>
    </row>
    <row r="476">
      <c r="A476" s="2">
        <f>IFERROR(__xludf.DUMMYFUNCTION("""COMPUTED_VALUE"""),44883.66666666667)</f>
        <v>44883.66667</v>
      </c>
      <c r="B476" s="1">
        <f>IFERROR(__xludf.DUMMYFUNCTION("""COMPUTED_VALUE"""),99.01)</f>
        <v>99.01</v>
      </c>
      <c r="C476" s="1">
        <f>IFERROR(__xludf.DUMMYFUNCTION("""COMPUTED_VALUE"""),99.16)</f>
        <v>99.16</v>
      </c>
      <c r="D476" s="1">
        <f>IFERROR(__xludf.DUMMYFUNCTION("""COMPUTED_VALUE"""),96.74)</f>
        <v>96.74</v>
      </c>
      <c r="E476" s="1">
        <f>IFERROR(__xludf.DUMMYFUNCTION("""COMPUTED_VALUE"""),97.8)</f>
        <v>97.8</v>
      </c>
      <c r="F476" s="1">
        <f>IFERROR(__xludf.DUMMYFUNCTION("""COMPUTED_VALUE"""),2.496988E7)</f>
        <v>24969880</v>
      </c>
    </row>
    <row r="477">
      <c r="A477" s="2">
        <f>IFERROR(__xludf.DUMMYFUNCTION("""COMPUTED_VALUE"""),44886.66666666667)</f>
        <v>44886.66667</v>
      </c>
      <c r="B477" s="1">
        <f>IFERROR(__xludf.DUMMYFUNCTION("""COMPUTED_VALUE"""),97.56)</f>
        <v>97.56</v>
      </c>
      <c r="C477" s="1">
        <f>IFERROR(__xludf.DUMMYFUNCTION("""COMPUTED_VALUE"""),98.72)</f>
        <v>98.72</v>
      </c>
      <c r="D477" s="1">
        <f>IFERROR(__xludf.DUMMYFUNCTION("""COMPUTED_VALUE"""),95.67)</f>
        <v>95.67</v>
      </c>
      <c r="E477" s="1">
        <f>IFERROR(__xludf.DUMMYFUNCTION("""COMPUTED_VALUE"""),95.83)</f>
        <v>95.83</v>
      </c>
      <c r="F477" s="1">
        <f>IFERROR(__xludf.DUMMYFUNCTION("""COMPUTED_VALUE"""),1.8696874E7)</f>
        <v>18696874</v>
      </c>
    </row>
    <row r="478">
      <c r="A478" s="2">
        <f>IFERROR(__xludf.DUMMYFUNCTION("""COMPUTED_VALUE"""),44887.66666666667)</f>
        <v>44887.66667</v>
      </c>
      <c r="B478" s="1">
        <f>IFERROR(__xludf.DUMMYFUNCTION("""COMPUTED_VALUE"""),96.16)</f>
        <v>96.16</v>
      </c>
      <c r="C478" s="1">
        <f>IFERROR(__xludf.DUMMYFUNCTION("""COMPUTED_VALUE"""),97.55)</f>
        <v>97.55</v>
      </c>
      <c r="D478" s="1">
        <f>IFERROR(__xludf.DUMMYFUNCTION("""COMPUTED_VALUE"""),94.41)</f>
        <v>94.41</v>
      </c>
      <c r="E478" s="1">
        <f>IFERROR(__xludf.DUMMYFUNCTION("""COMPUTED_VALUE"""),97.33)</f>
        <v>97.33</v>
      </c>
      <c r="F478" s="1">
        <f>IFERROR(__xludf.DUMMYFUNCTION("""COMPUTED_VALUE"""),1.886885E7)</f>
        <v>18868850</v>
      </c>
    </row>
    <row r="479">
      <c r="A479" s="2">
        <f>IFERROR(__xludf.DUMMYFUNCTION("""COMPUTED_VALUE"""),44888.66666666667)</f>
        <v>44888.66667</v>
      </c>
      <c r="B479" s="1">
        <f>IFERROR(__xludf.DUMMYFUNCTION("""COMPUTED_VALUE"""),97.34)</f>
        <v>97.34</v>
      </c>
      <c r="C479" s="1">
        <f>IFERROR(__xludf.DUMMYFUNCTION("""COMPUTED_VALUE"""),99.07)</f>
        <v>99.07</v>
      </c>
      <c r="D479" s="1">
        <f>IFERROR(__xludf.DUMMYFUNCTION("""COMPUTED_VALUE"""),97.34)</f>
        <v>97.34</v>
      </c>
      <c r="E479" s="1">
        <f>IFERROR(__xludf.DUMMYFUNCTION("""COMPUTED_VALUE"""),98.82)</f>
        <v>98.82</v>
      </c>
      <c r="F479" s="1">
        <f>IFERROR(__xludf.DUMMYFUNCTION("""COMPUTED_VALUE"""),1.7568859E7)</f>
        <v>17568859</v>
      </c>
    </row>
    <row r="480">
      <c r="A480" s="2">
        <f>IFERROR(__xludf.DUMMYFUNCTION("""COMPUTED_VALUE"""),44890.54513888889)</f>
        <v>44890.54514</v>
      </c>
      <c r="B480" s="1">
        <f>IFERROR(__xludf.DUMMYFUNCTION("""COMPUTED_VALUE"""),98.47)</f>
        <v>98.47</v>
      </c>
      <c r="C480" s="1">
        <f>IFERROR(__xludf.DUMMYFUNCTION("""COMPUTED_VALUE"""),98.94)</f>
        <v>98.94</v>
      </c>
      <c r="D480" s="1">
        <f>IFERROR(__xludf.DUMMYFUNCTION("""COMPUTED_VALUE"""),97.53)</f>
        <v>97.53</v>
      </c>
      <c r="E480" s="1">
        <f>IFERROR(__xludf.DUMMYFUNCTION("""COMPUTED_VALUE"""),97.6)</f>
        <v>97.6</v>
      </c>
      <c r="F480" s="1">
        <f>IFERROR(__xludf.DUMMYFUNCTION("""COMPUTED_VALUE"""),8567819.0)</f>
        <v>8567819</v>
      </c>
    </row>
    <row r="481">
      <c r="A481" s="2">
        <f>IFERROR(__xludf.DUMMYFUNCTION("""COMPUTED_VALUE"""),44893.66666666667)</f>
        <v>44893.66667</v>
      </c>
      <c r="B481" s="1">
        <f>IFERROR(__xludf.DUMMYFUNCTION("""COMPUTED_VALUE"""),97.2)</f>
        <v>97.2</v>
      </c>
      <c r="C481" s="1">
        <f>IFERROR(__xludf.DUMMYFUNCTION("""COMPUTED_VALUE"""),97.83)</f>
        <v>97.83</v>
      </c>
      <c r="D481" s="1">
        <f>IFERROR(__xludf.DUMMYFUNCTION("""COMPUTED_VALUE"""),95.89)</f>
        <v>95.89</v>
      </c>
      <c r="E481" s="1">
        <f>IFERROR(__xludf.DUMMYFUNCTION("""COMPUTED_VALUE"""),96.25)</f>
        <v>96.25</v>
      </c>
      <c r="F481" s="1">
        <f>IFERROR(__xludf.DUMMYFUNCTION("""COMPUTED_VALUE"""),1.9981974E7)</f>
        <v>19981974</v>
      </c>
    </row>
    <row r="482">
      <c r="A482" s="2">
        <f>IFERROR(__xludf.DUMMYFUNCTION("""COMPUTED_VALUE"""),44894.66666666667)</f>
        <v>44894.66667</v>
      </c>
      <c r="B482" s="1">
        <f>IFERROR(__xludf.DUMMYFUNCTION("""COMPUTED_VALUE"""),96.0)</f>
        <v>96</v>
      </c>
      <c r="C482" s="1">
        <f>IFERROR(__xludf.DUMMYFUNCTION("""COMPUTED_VALUE"""),96.39)</f>
        <v>96.39</v>
      </c>
      <c r="D482" s="1">
        <f>IFERROR(__xludf.DUMMYFUNCTION("""COMPUTED_VALUE"""),94.39)</f>
        <v>94.39</v>
      </c>
      <c r="E482" s="1">
        <f>IFERROR(__xludf.DUMMYFUNCTION("""COMPUTED_VALUE"""),95.44)</f>
        <v>95.44</v>
      </c>
      <c r="F482" s="1">
        <f>IFERROR(__xludf.DUMMYFUNCTION("""COMPUTED_VALUE"""),2.0220007E7)</f>
        <v>20220007</v>
      </c>
    </row>
    <row r="483">
      <c r="A483" s="2">
        <f>IFERROR(__xludf.DUMMYFUNCTION("""COMPUTED_VALUE"""),44895.66666666667)</f>
        <v>44895.66667</v>
      </c>
      <c r="B483" s="1">
        <f>IFERROR(__xludf.DUMMYFUNCTION("""COMPUTED_VALUE"""),95.12)</f>
        <v>95.12</v>
      </c>
      <c r="C483" s="1">
        <f>IFERROR(__xludf.DUMMYFUNCTION("""COMPUTED_VALUE"""),101.45)</f>
        <v>101.45</v>
      </c>
      <c r="D483" s="1">
        <f>IFERROR(__xludf.DUMMYFUNCTION("""COMPUTED_VALUE"""),94.67)</f>
        <v>94.67</v>
      </c>
      <c r="E483" s="1">
        <f>IFERROR(__xludf.DUMMYFUNCTION("""COMPUTED_VALUE"""),101.45)</f>
        <v>101.45</v>
      </c>
      <c r="F483" s="1">
        <f>IFERROR(__xludf.DUMMYFUNCTION("""COMPUTED_VALUE"""),3.9888074E7)</f>
        <v>39888074</v>
      </c>
    </row>
    <row r="484">
      <c r="A484" s="2">
        <f>IFERROR(__xludf.DUMMYFUNCTION("""COMPUTED_VALUE"""),44896.66666666667)</f>
        <v>44896.66667</v>
      </c>
      <c r="B484" s="1">
        <f>IFERROR(__xludf.DUMMYFUNCTION("""COMPUTED_VALUE"""),101.4)</f>
        <v>101.4</v>
      </c>
      <c r="C484" s="1">
        <f>IFERROR(__xludf.DUMMYFUNCTION("""COMPUTED_VALUE"""),102.59)</f>
        <v>102.59</v>
      </c>
      <c r="D484" s="1">
        <f>IFERROR(__xludf.DUMMYFUNCTION("""COMPUTED_VALUE"""),100.67)</f>
        <v>100.67</v>
      </c>
      <c r="E484" s="1">
        <f>IFERROR(__xludf.DUMMYFUNCTION("""COMPUTED_VALUE"""),101.28)</f>
        <v>101.28</v>
      </c>
      <c r="F484" s="1">
        <f>IFERROR(__xludf.DUMMYFUNCTION("""COMPUTED_VALUE"""),2.1771536E7)</f>
        <v>21771536</v>
      </c>
    </row>
    <row r="485">
      <c r="A485" s="2">
        <f>IFERROR(__xludf.DUMMYFUNCTION("""COMPUTED_VALUE"""),44897.66666666667)</f>
        <v>44897.66667</v>
      </c>
      <c r="B485" s="1">
        <f>IFERROR(__xludf.DUMMYFUNCTION("""COMPUTED_VALUE"""),99.37)</f>
        <v>99.37</v>
      </c>
      <c r="C485" s="1">
        <f>IFERROR(__xludf.DUMMYFUNCTION("""COMPUTED_VALUE"""),101.15)</f>
        <v>101.15</v>
      </c>
      <c r="D485" s="1">
        <f>IFERROR(__xludf.DUMMYFUNCTION("""COMPUTED_VALUE"""),99.17)</f>
        <v>99.17</v>
      </c>
      <c r="E485" s="1">
        <f>IFERROR(__xludf.DUMMYFUNCTION("""COMPUTED_VALUE"""),100.83)</f>
        <v>100.83</v>
      </c>
      <c r="F485" s="1">
        <f>IFERROR(__xludf.DUMMYFUNCTION("""COMPUTED_VALUE"""),1.8821527E7)</f>
        <v>18821527</v>
      </c>
    </row>
    <row r="486">
      <c r="A486" s="2">
        <f>IFERROR(__xludf.DUMMYFUNCTION("""COMPUTED_VALUE"""),44900.66666666667)</f>
        <v>44900.66667</v>
      </c>
      <c r="B486" s="1">
        <f>IFERROR(__xludf.DUMMYFUNCTION("""COMPUTED_VALUE"""),99.82)</f>
        <v>99.82</v>
      </c>
      <c r="C486" s="1">
        <f>IFERROR(__xludf.DUMMYFUNCTION("""COMPUTED_VALUE"""),101.75)</f>
        <v>101.75</v>
      </c>
      <c r="D486" s="1">
        <f>IFERROR(__xludf.DUMMYFUNCTION("""COMPUTED_VALUE"""),99.36)</f>
        <v>99.36</v>
      </c>
      <c r="E486" s="1">
        <f>IFERROR(__xludf.DUMMYFUNCTION("""COMPUTED_VALUE"""),99.87)</f>
        <v>99.87</v>
      </c>
      <c r="F486" s="1">
        <f>IFERROR(__xludf.DUMMYFUNCTION("""COMPUTED_VALUE"""),1.9955546E7)</f>
        <v>19955546</v>
      </c>
    </row>
    <row r="487">
      <c r="A487" s="2">
        <f>IFERROR(__xludf.DUMMYFUNCTION("""COMPUTED_VALUE"""),44901.66666666667)</f>
        <v>44901.66667</v>
      </c>
      <c r="B487" s="1">
        <f>IFERROR(__xludf.DUMMYFUNCTION("""COMPUTED_VALUE"""),99.67)</f>
        <v>99.67</v>
      </c>
      <c r="C487" s="1">
        <f>IFERROR(__xludf.DUMMYFUNCTION("""COMPUTED_VALUE"""),100.21)</f>
        <v>100.21</v>
      </c>
      <c r="D487" s="1">
        <f>IFERROR(__xludf.DUMMYFUNCTION("""COMPUTED_VALUE"""),96.76)</f>
        <v>96.76</v>
      </c>
      <c r="E487" s="1">
        <f>IFERROR(__xludf.DUMMYFUNCTION("""COMPUTED_VALUE"""),97.31)</f>
        <v>97.31</v>
      </c>
      <c r="F487" s="1">
        <f>IFERROR(__xludf.DUMMYFUNCTION("""COMPUTED_VALUE"""),2.0877623E7)</f>
        <v>20877623</v>
      </c>
    </row>
    <row r="488">
      <c r="A488" s="2">
        <f>IFERROR(__xludf.DUMMYFUNCTION("""COMPUTED_VALUE"""),44902.66666666667)</f>
        <v>44902.66667</v>
      </c>
      <c r="B488" s="1">
        <f>IFERROR(__xludf.DUMMYFUNCTION("""COMPUTED_VALUE"""),96.77)</f>
        <v>96.77</v>
      </c>
      <c r="C488" s="1">
        <f>IFERROR(__xludf.DUMMYFUNCTION("""COMPUTED_VALUE"""),97.31)</f>
        <v>97.31</v>
      </c>
      <c r="D488" s="1">
        <f>IFERROR(__xludf.DUMMYFUNCTION("""COMPUTED_VALUE"""),95.03)</f>
        <v>95.03</v>
      </c>
      <c r="E488" s="1">
        <f>IFERROR(__xludf.DUMMYFUNCTION("""COMPUTED_VALUE"""),95.15)</f>
        <v>95.15</v>
      </c>
      <c r="F488" s="1">
        <f>IFERROR(__xludf.DUMMYFUNCTION("""COMPUTED_VALUE"""),2.6647877E7)</f>
        <v>26647877</v>
      </c>
    </row>
    <row r="489">
      <c r="A489" s="2">
        <f>IFERROR(__xludf.DUMMYFUNCTION("""COMPUTED_VALUE"""),44903.66666666667)</f>
        <v>44903.66667</v>
      </c>
      <c r="B489" s="1">
        <f>IFERROR(__xludf.DUMMYFUNCTION("""COMPUTED_VALUE"""),95.69)</f>
        <v>95.69</v>
      </c>
      <c r="C489" s="1">
        <f>IFERROR(__xludf.DUMMYFUNCTION("""COMPUTED_VALUE"""),95.87)</f>
        <v>95.87</v>
      </c>
      <c r="D489" s="1">
        <f>IFERROR(__xludf.DUMMYFUNCTION("""COMPUTED_VALUE"""),93.8)</f>
        <v>93.8</v>
      </c>
      <c r="E489" s="1">
        <f>IFERROR(__xludf.DUMMYFUNCTION("""COMPUTED_VALUE"""),93.95)</f>
        <v>93.95</v>
      </c>
      <c r="F489" s="1">
        <f>IFERROR(__xludf.DUMMYFUNCTION("""COMPUTED_VALUE"""),2.5593232E7)</f>
        <v>25593232</v>
      </c>
    </row>
    <row r="490">
      <c r="A490" s="2">
        <f>IFERROR(__xludf.DUMMYFUNCTION("""COMPUTED_VALUE"""),44904.66666666667)</f>
        <v>44904.66667</v>
      </c>
      <c r="B490" s="1">
        <f>IFERROR(__xludf.DUMMYFUNCTION("""COMPUTED_VALUE"""),93.9)</f>
        <v>93.9</v>
      </c>
      <c r="C490" s="1">
        <f>IFERROR(__xludf.DUMMYFUNCTION("""COMPUTED_VALUE"""),94.49)</f>
        <v>94.49</v>
      </c>
      <c r="D490" s="1">
        <f>IFERROR(__xludf.DUMMYFUNCTION("""COMPUTED_VALUE"""),93.02)</f>
        <v>93.02</v>
      </c>
      <c r="E490" s="1">
        <f>IFERROR(__xludf.DUMMYFUNCTION("""COMPUTED_VALUE"""),93.07)</f>
        <v>93.07</v>
      </c>
      <c r="F490" s="1">
        <f>IFERROR(__xludf.DUMMYFUNCTION("""COMPUTED_VALUE"""),2.1885308E7)</f>
        <v>21885308</v>
      </c>
    </row>
    <row r="491">
      <c r="A491" s="2">
        <f>IFERROR(__xludf.DUMMYFUNCTION("""COMPUTED_VALUE"""),44907.66666666667)</f>
        <v>44907.66667</v>
      </c>
      <c r="B491" s="1">
        <f>IFERROR(__xludf.DUMMYFUNCTION("""COMPUTED_VALUE"""),93.09)</f>
        <v>93.09</v>
      </c>
      <c r="C491" s="1">
        <f>IFERROR(__xludf.DUMMYFUNCTION("""COMPUTED_VALUE"""),93.87)</f>
        <v>93.87</v>
      </c>
      <c r="D491" s="1">
        <f>IFERROR(__xludf.DUMMYFUNCTION("""COMPUTED_VALUE"""),91.9)</f>
        <v>91.9</v>
      </c>
      <c r="E491" s="1">
        <f>IFERROR(__xludf.DUMMYFUNCTION("""COMPUTED_VALUE"""),93.56)</f>
        <v>93.56</v>
      </c>
      <c r="F491" s="1">
        <f>IFERROR(__xludf.DUMMYFUNCTION("""COMPUTED_VALUE"""),2.7380948E7)</f>
        <v>27380948</v>
      </c>
    </row>
    <row r="492">
      <c r="A492" s="2">
        <f>IFERROR(__xludf.DUMMYFUNCTION("""COMPUTED_VALUE"""),44908.66666666667)</f>
        <v>44908.66667</v>
      </c>
      <c r="B492" s="1">
        <f>IFERROR(__xludf.DUMMYFUNCTION("""COMPUTED_VALUE"""),98.07)</f>
        <v>98.07</v>
      </c>
      <c r="C492" s="1">
        <f>IFERROR(__xludf.DUMMYFUNCTION("""COMPUTED_VALUE"""),99.8)</f>
        <v>99.8</v>
      </c>
      <c r="D492" s="1">
        <f>IFERROR(__xludf.DUMMYFUNCTION("""COMPUTED_VALUE"""),95.38)</f>
        <v>95.38</v>
      </c>
      <c r="E492" s="1">
        <f>IFERROR(__xludf.DUMMYFUNCTION("""COMPUTED_VALUE"""),95.85)</f>
        <v>95.85</v>
      </c>
      <c r="F492" s="1">
        <f>IFERROR(__xludf.DUMMYFUNCTION("""COMPUTED_VALUE"""),3.4788522E7)</f>
        <v>34788522</v>
      </c>
    </row>
    <row r="493">
      <c r="A493" s="2">
        <f>IFERROR(__xludf.DUMMYFUNCTION("""COMPUTED_VALUE"""),44909.66666666667)</f>
        <v>44909.66667</v>
      </c>
      <c r="B493" s="1">
        <f>IFERROR(__xludf.DUMMYFUNCTION("""COMPUTED_VALUE"""),95.54)</f>
        <v>95.54</v>
      </c>
      <c r="C493" s="1">
        <f>IFERROR(__xludf.DUMMYFUNCTION("""COMPUTED_VALUE"""),97.22)</f>
        <v>97.22</v>
      </c>
      <c r="D493" s="1">
        <f>IFERROR(__xludf.DUMMYFUNCTION("""COMPUTED_VALUE"""),93.94)</f>
        <v>93.94</v>
      </c>
      <c r="E493" s="1">
        <f>IFERROR(__xludf.DUMMYFUNCTION("""COMPUTED_VALUE"""),95.31)</f>
        <v>95.31</v>
      </c>
      <c r="F493" s="1">
        <f>IFERROR(__xludf.DUMMYFUNCTION("""COMPUTED_VALUE"""),2.6452939E7)</f>
        <v>26452939</v>
      </c>
    </row>
    <row r="494">
      <c r="A494" s="2">
        <f>IFERROR(__xludf.DUMMYFUNCTION("""COMPUTED_VALUE"""),44910.66666666667)</f>
        <v>44910.66667</v>
      </c>
      <c r="B494" s="1">
        <f>IFERROR(__xludf.DUMMYFUNCTION("""COMPUTED_VALUE"""),93.54)</f>
        <v>93.54</v>
      </c>
      <c r="C494" s="1">
        <f>IFERROR(__xludf.DUMMYFUNCTION("""COMPUTED_VALUE"""),94.03)</f>
        <v>94.03</v>
      </c>
      <c r="D494" s="1">
        <f>IFERROR(__xludf.DUMMYFUNCTION("""COMPUTED_VALUE"""),90.43)</f>
        <v>90.43</v>
      </c>
      <c r="E494" s="1">
        <f>IFERROR(__xludf.DUMMYFUNCTION("""COMPUTED_VALUE"""),91.2)</f>
        <v>91.2</v>
      </c>
      <c r="F494" s="1">
        <f>IFERROR(__xludf.DUMMYFUNCTION("""COMPUTED_VALUE"""),2.8298756E7)</f>
        <v>28298756</v>
      </c>
    </row>
    <row r="495">
      <c r="A495" s="2">
        <f>IFERROR(__xludf.DUMMYFUNCTION("""COMPUTED_VALUE"""),44911.66666666667)</f>
        <v>44911.66667</v>
      </c>
      <c r="B495" s="1">
        <f>IFERROR(__xludf.DUMMYFUNCTION("""COMPUTED_VALUE"""),91.2)</f>
        <v>91.2</v>
      </c>
      <c r="C495" s="1">
        <f>IFERROR(__xludf.DUMMYFUNCTION("""COMPUTED_VALUE"""),91.75)</f>
        <v>91.75</v>
      </c>
      <c r="D495" s="1">
        <f>IFERROR(__xludf.DUMMYFUNCTION("""COMPUTED_VALUE"""),90.01)</f>
        <v>90.01</v>
      </c>
      <c r="E495" s="1">
        <f>IFERROR(__xludf.DUMMYFUNCTION("""COMPUTED_VALUE"""),90.86)</f>
        <v>90.86</v>
      </c>
      <c r="F495" s="1">
        <f>IFERROR(__xludf.DUMMYFUNCTION("""COMPUTED_VALUE"""),4.8485507E7)</f>
        <v>48485507</v>
      </c>
    </row>
    <row r="496">
      <c r="A496" s="2">
        <f>IFERROR(__xludf.DUMMYFUNCTION("""COMPUTED_VALUE"""),44914.66666666667)</f>
        <v>44914.66667</v>
      </c>
      <c r="B496" s="1">
        <f>IFERROR(__xludf.DUMMYFUNCTION("""COMPUTED_VALUE"""),90.88)</f>
        <v>90.88</v>
      </c>
      <c r="C496" s="1">
        <f>IFERROR(__xludf.DUMMYFUNCTION("""COMPUTED_VALUE"""),91.2)</f>
        <v>91.2</v>
      </c>
      <c r="D496" s="1">
        <f>IFERROR(__xludf.DUMMYFUNCTION("""COMPUTED_VALUE"""),88.93)</f>
        <v>88.93</v>
      </c>
      <c r="E496" s="1">
        <f>IFERROR(__xludf.DUMMYFUNCTION("""COMPUTED_VALUE"""),89.15)</f>
        <v>89.15</v>
      </c>
      <c r="F496" s="1">
        <f>IFERROR(__xludf.DUMMYFUNCTION("""COMPUTED_VALUE"""),2.3020537E7)</f>
        <v>23020537</v>
      </c>
    </row>
    <row r="497">
      <c r="A497" s="2">
        <f>IFERROR(__xludf.DUMMYFUNCTION("""COMPUTED_VALUE"""),44915.66666666667)</f>
        <v>44915.66667</v>
      </c>
      <c r="B497" s="1">
        <f>IFERROR(__xludf.DUMMYFUNCTION("""COMPUTED_VALUE"""),88.73)</f>
        <v>88.73</v>
      </c>
      <c r="C497" s="1">
        <f>IFERROR(__xludf.DUMMYFUNCTION("""COMPUTED_VALUE"""),89.78)</f>
        <v>89.78</v>
      </c>
      <c r="D497" s="1">
        <f>IFERROR(__xludf.DUMMYFUNCTION("""COMPUTED_VALUE"""),88.04)</f>
        <v>88.04</v>
      </c>
      <c r="E497" s="1">
        <f>IFERROR(__xludf.DUMMYFUNCTION("""COMPUTED_VALUE"""),89.63)</f>
        <v>89.63</v>
      </c>
      <c r="F497" s="1">
        <f>IFERROR(__xludf.DUMMYFUNCTION("""COMPUTED_VALUE"""),2.1976846E7)</f>
        <v>21976846</v>
      </c>
    </row>
    <row r="498">
      <c r="A498" s="2">
        <f>IFERROR(__xludf.DUMMYFUNCTION("""COMPUTED_VALUE"""),44916.66666666667)</f>
        <v>44916.66667</v>
      </c>
      <c r="B498" s="1">
        <f>IFERROR(__xludf.DUMMYFUNCTION("""COMPUTED_VALUE"""),89.73)</f>
        <v>89.73</v>
      </c>
      <c r="C498" s="1">
        <f>IFERROR(__xludf.DUMMYFUNCTION("""COMPUTED_VALUE"""),90.92)</f>
        <v>90.92</v>
      </c>
      <c r="D498" s="1">
        <f>IFERROR(__xludf.DUMMYFUNCTION("""COMPUTED_VALUE"""),88.91)</f>
        <v>88.91</v>
      </c>
      <c r="E498" s="1">
        <f>IFERROR(__xludf.DUMMYFUNCTION("""COMPUTED_VALUE"""),90.25)</f>
        <v>90.25</v>
      </c>
      <c r="F498" s="1">
        <f>IFERROR(__xludf.DUMMYFUNCTION("""COMPUTED_VALUE"""),2.0336387E7)</f>
        <v>20336387</v>
      </c>
    </row>
    <row r="499">
      <c r="A499" s="2">
        <f>IFERROR(__xludf.DUMMYFUNCTION("""COMPUTED_VALUE"""),44917.66666666667)</f>
        <v>44917.66667</v>
      </c>
      <c r="B499" s="1">
        <f>IFERROR(__xludf.DUMMYFUNCTION("""COMPUTED_VALUE"""),88.93)</f>
        <v>88.93</v>
      </c>
      <c r="C499" s="1">
        <f>IFERROR(__xludf.DUMMYFUNCTION("""COMPUTED_VALUE"""),89.18)</f>
        <v>89.18</v>
      </c>
      <c r="D499" s="1">
        <f>IFERROR(__xludf.DUMMYFUNCTION("""COMPUTED_VALUE"""),86.94)</f>
        <v>86.94</v>
      </c>
      <c r="E499" s="1">
        <f>IFERROR(__xludf.DUMMYFUNCTION("""COMPUTED_VALUE"""),88.26)</f>
        <v>88.26</v>
      </c>
      <c r="F499" s="1">
        <f>IFERROR(__xludf.DUMMYFUNCTION("""COMPUTED_VALUE"""),2.3656066E7)</f>
        <v>23656066</v>
      </c>
    </row>
    <row r="500">
      <c r="A500" s="2">
        <f>IFERROR(__xludf.DUMMYFUNCTION("""COMPUTED_VALUE"""),44918.66666666667)</f>
        <v>44918.66667</v>
      </c>
      <c r="B500" s="1">
        <f>IFERROR(__xludf.DUMMYFUNCTION("""COMPUTED_VALUE"""),87.62)</f>
        <v>87.62</v>
      </c>
      <c r="C500" s="1">
        <f>IFERROR(__xludf.DUMMYFUNCTION("""COMPUTED_VALUE"""),90.1)</f>
        <v>90.1</v>
      </c>
      <c r="D500" s="1">
        <f>IFERROR(__xludf.DUMMYFUNCTION("""COMPUTED_VALUE"""),87.62)</f>
        <v>87.62</v>
      </c>
      <c r="E500" s="1">
        <f>IFERROR(__xludf.DUMMYFUNCTION("""COMPUTED_VALUE"""),89.81)</f>
        <v>89.81</v>
      </c>
      <c r="F500" s="1">
        <f>IFERROR(__xludf.DUMMYFUNCTION("""COMPUTED_VALUE"""),1.781501E7)</f>
        <v>17815010</v>
      </c>
    </row>
    <row r="501">
      <c r="A501" s="2">
        <f>IFERROR(__xludf.DUMMYFUNCTION("""COMPUTED_VALUE"""),44922.66666666667)</f>
        <v>44922.66667</v>
      </c>
      <c r="B501" s="1">
        <f>IFERROR(__xludf.DUMMYFUNCTION("""COMPUTED_VALUE"""),89.31)</f>
        <v>89.31</v>
      </c>
      <c r="C501" s="1">
        <f>IFERROR(__xludf.DUMMYFUNCTION("""COMPUTED_VALUE"""),89.5)</f>
        <v>89.5</v>
      </c>
      <c r="D501" s="1">
        <f>IFERROR(__xludf.DUMMYFUNCTION("""COMPUTED_VALUE"""),87.54)</f>
        <v>87.54</v>
      </c>
      <c r="E501" s="1">
        <f>IFERROR(__xludf.DUMMYFUNCTION("""COMPUTED_VALUE"""),87.93)</f>
        <v>87.93</v>
      </c>
      <c r="F501" s="1">
        <f>IFERROR(__xludf.DUMMYFUNCTION("""COMPUTED_VALUE"""),1.547087E7)</f>
        <v>15470870</v>
      </c>
    </row>
    <row r="502">
      <c r="A502" s="2">
        <f>IFERROR(__xludf.DUMMYFUNCTION("""COMPUTED_VALUE"""),44923.66666666667)</f>
        <v>44923.66667</v>
      </c>
      <c r="B502" s="1">
        <f>IFERROR(__xludf.DUMMYFUNCTION("""COMPUTED_VALUE"""),87.5)</f>
        <v>87.5</v>
      </c>
      <c r="C502" s="1">
        <f>IFERROR(__xludf.DUMMYFUNCTION("""COMPUTED_VALUE"""),88.52)</f>
        <v>88.52</v>
      </c>
      <c r="D502" s="1">
        <f>IFERROR(__xludf.DUMMYFUNCTION("""COMPUTED_VALUE"""),86.37)</f>
        <v>86.37</v>
      </c>
      <c r="E502" s="1">
        <f>IFERROR(__xludf.DUMMYFUNCTION("""COMPUTED_VALUE"""),86.46)</f>
        <v>86.46</v>
      </c>
      <c r="F502" s="1">
        <f>IFERROR(__xludf.DUMMYFUNCTION("""COMPUTED_VALUE"""),1.7879567E7)</f>
        <v>17879567</v>
      </c>
    </row>
    <row r="503">
      <c r="A503" s="2">
        <f>IFERROR(__xludf.DUMMYFUNCTION("""COMPUTED_VALUE"""),44924.66666666667)</f>
        <v>44924.66667</v>
      </c>
      <c r="B503" s="1">
        <f>IFERROR(__xludf.DUMMYFUNCTION("""COMPUTED_VALUE"""),87.03)</f>
        <v>87.03</v>
      </c>
      <c r="C503" s="1">
        <f>IFERROR(__xludf.DUMMYFUNCTION("""COMPUTED_VALUE"""),89.37)</f>
        <v>89.37</v>
      </c>
      <c r="D503" s="1">
        <f>IFERROR(__xludf.DUMMYFUNCTION("""COMPUTED_VALUE"""),86.99)</f>
        <v>86.99</v>
      </c>
      <c r="E503" s="1">
        <f>IFERROR(__xludf.DUMMYFUNCTION("""COMPUTED_VALUE"""),88.95)</f>
        <v>88.95</v>
      </c>
      <c r="F503" s="1">
        <f>IFERROR(__xludf.DUMMYFUNCTION("""COMPUTED_VALUE"""),1.828066E7)</f>
        <v>18280660</v>
      </c>
    </row>
    <row r="504">
      <c r="A504" s="2">
        <f>IFERROR(__xludf.DUMMYFUNCTION("""COMPUTED_VALUE"""),44925.66666666667)</f>
        <v>44925.66667</v>
      </c>
      <c r="B504" s="1">
        <f>IFERROR(__xludf.DUMMYFUNCTION("""COMPUTED_VALUE"""),87.37)</f>
        <v>87.37</v>
      </c>
      <c r="C504" s="1">
        <f>IFERROR(__xludf.DUMMYFUNCTION("""COMPUTED_VALUE"""),88.83)</f>
        <v>88.83</v>
      </c>
      <c r="D504" s="1">
        <f>IFERROR(__xludf.DUMMYFUNCTION("""COMPUTED_VALUE"""),87.03)</f>
        <v>87.03</v>
      </c>
      <c r="E504" s="1">
        <f>IFERROR(__xludf.DUMMYFUNCTION("""COMPUTED_VALUE"""),88.73)</f>
        <v>88.73</v>
      </c>
      <c r="F504" s="1">
        <f>IFERROR(__xludf.DUMMYFUNCTION("""COMPUTED_VALUE"""),1.9190296E7)</f>
        <v>19190296</v>
      </c>
    </row>
    <row r="505">
      <c r="A505" s="2">
        <f>IFERROR(__xludf.DUMMYFUNCTION("""COMPUTED_VALUE"""),44929.66666666667)</f>
        <v>44929.66667</v>
      </c>
      <c r="B505" s="1">
        <f>IFERROR(__xludf.DUMMYFUNCTION("""COMPUTED_VALUE"""),89.83)</f>
        <v>89.83</v>
      </c>
      <c r="C505" s="1">
        <f>IFERROR(__xludf.DUMMYFUNCTION("""COMPUTED_VALUE"""),91.55)</f>
        <v>91.55</v>
      </c>
      <c r="D505" s="1">
        <f>IFERROR(__xludf.DUMMYFUNCTION("""COMPUTED_VALUE"""),89.02)</f>
        <v>89.02</v>
      </c>
      <c r="E505" s="1">
        <f>IFERROR(__xludf.DUMMYFUNCTION("""COMPUTED_VALUE"""),89.7)</f>
        <v>89.7</v>
      </c>
      <c r="F505" s="1">
        <f>IFERROR(__xludf.DUMMYFUNCTION("""COMPUTED_VALUE"""),2.0738457E7)</f>
        <v>20738457</v>
      </c>
    </row>
    <row r="506">
      <c r="A506" s="2">
        <f>IFERROR(__xludf.DUMMYFUNCTION("""COMPUTED_VALUE"""),44930.66666666667)</f>
        <v>44930.66667</v>
      </c>
      <c r="B506" s="1">
        <f>IFERROR(__xludf.DUMMYFUNCTION("""COMPUTED_VALUE"""),91.01)</f>
        <v>91.01</v>
      </c>
      <c r="C506" s="1">
        <f>IFERROR(__xludf.DUMMYFUNCTION("""COMPUTED_VALUE"""),91.24)</f>
        <v>91.24</v>
      </c>
      <c r="D506" s="1">
        <f>IFERROR(__xludf.DUMMYFUNCTION("""COMPUTED_VALUE"""),87.8)</f>
        <v>87.8</v>
      </c>
      <c r="E506" s="1">
        <f>IFERROR(__xludf.DUMMYFUNCTION("""COMPUTED_VALUE"""),88.71)</f>
        <v>88.71</v>
      </c>
      <c r="F506" s="1">
        <f>IFERROR(__xludf.DUMMYFUNCTION("""COMPUTED_VALUE"""),2.7046483E7)</f>
        <v>27046483</v>
      </c>
    </row>
    <row r="507">
      <c r="A507" s="2">
        <f>IFERROR(__xludf.DUMMYFUNCTION("""COMPUTED_VALUE"""),44931.66666666667)</f>
        <v>44931.66667</v>
      </c>
      <c r="B507" s="1">
        <f>IFERROR(__xludf.DUMMYFUNCTION("""COMPUTED_VALUE"""),88.07)</f>
        <v>88.07</v>
      </c>
      <c r="C507" s="1">
        <f>IFERROR(__xludf.DUMMYFUNCTION("""COMPUTED_VALUE"""),88.21)</f>
        <v>88.21</v>
      </c>
      <c r="D507" s="1">
        <f>IFERROR(__xludf.DUMMYFUNCTION("""COMPUTED_VALUE"""),86.56)</f>
        <v>86.56</v>
      </c>
      <c r="E507" s="1">
        <f>IFERROR(__xludf.DUMMYFUNCTION("""COMPUTED_VALUE"""),86.77)</f>
        <v>86.77</v>
      </c>
      <c r="F507" s="1">
        <f>IFERROR(__xludf.DUMMYFUNCTION("""COMPUTED_VALUE"""),2.3136084E7)</f>
        <v>23136084</v>
      </c>
    </row>
    <row r="508">
      <c r="A508" s="2">
        <f>IFERROR(__xludf.DUMMYFUNCTION("""COMPUTED_VALUE"""),44932.66666666667)</f>
        <v>44932.66667</v>
      </c>
      <c r="B508" s="1">
        <f>IFERROR(__xludf.DUMMYFUNCTION("""COMPUTED_VALUE"""),87.36)</f>
        <v>87.36</v>
      </c>
      <c r="C508" s="1">
        <f>IFERROR(__xludf.DUMMYFUNCTION("""COMPUTED_VALUE"""),88.47)</f>
        <v>88.47</v>
      </c>
      <c r="D508" s="1">
        <f>IFERROR(__xludf.DUMMYFUNCTION("""COMPUTED_VALUE"""),85.57)</f>
        <v>85.57</v>
      </c>
      <c r="E508" s="1">
        <f>IFERROR(__xludf.DUMMYFUNCTION("""COMPUTED_VALUE"""),88.16)</f>
        <v>88.16</v>
      </c>
      <c r="F508" s="1">
        <f>IFERROR(__xludf.DUMMYFUNCTION("""COMPUTED_VALUE"""),2.6612628E7)</f>
        <v>26612628</v>
      </c>
    </row>
    <row r="509">
      <c r="A509" s="2">
        <f>IFERROR(__xludf.DUMMYFUNCTION("""COMPUTED_VALUE"""),44935.66666666667)</f>
        <v>44935.66667</v>
      </c>
      <c r="B509" s="1">
        <f>IFERROR(__xludf.DUMMYFUNCTION("""COMPUTED_VALUE"""),89.2)</f>
        <v>89.2</v>
      </c>
      <c r="C509" s="1">
        <f>IFERROR(__xludf.DUMMYFUNCTION("""COMPUTED_VALUE"""),90.83)</f>
        <v>90.83</v>
      </c>
      <c r="D509" s="1">
        <f>IFERROR(__xludf.DUMMYFUNCTION("""COMPUTED_VALUE"""),88.58)</f>
        <v>88.58</v>
      </c>
      <c r="E509" s="1">
        <f>IFERROR(__xludf.DUMMYFUNCTION("""COMPUTED_VALUE"""),88.8)</f>
        <v>88.8</v>
      </c>
      <c r="F509" s="1">
        <f>IFERROR(__xludf.DUMMYFUNCTION("""COMPUTED_VALUE"""),2.2996681E7)</f>
        <v>22996681</v>
      </c>
    </row>
    <row r="510">
      <c r="A510" s="2">
        <f>IFERROR(__xludf.DUMMYFUNCTION("""COMPUTED_VALUE"""),44936.66666666667)</f>
        <v>44936.66667</v>
      </c>
      <c r="B510" s="1">
        <f>IFERROR(__xludf.DUMMYFUNCTION("""COMPUTED_VALUE"""),86.72)</f>
        <v>86.72</v>
      </c>
      <c r="C510" s="1">
        <f>IFERROR(__xludf.DUMMYFUNCTION("""COMPUTED_VALUE"""),89.48)</f>
        <v>89.48</v>
      </c>
      <c r="D510" s="1">
        <f>IFERROR(__xludf.DUMMYFUNCTION("""COMPUTED_VALUE"""),86.7)</f>
        <v>86.7</v>
      </c>
      <c r="E510" s="1">
        <f>IFERROR(__xludf.DUMMYFUNCTION("""COMPUTED_VALUE"""),89.24)</f>
        <v>89.24</v>
      </c>
      <c r="F510" s="1">
        <f>IFERROR(__xludf.DUMMYFUNCTION("""COMPUTED_VALUE"""),2.285559E7)</f>
        <v>22855590</v>
      </c>
    </row>
    <row r="511">
      <c r="A511" s="2">
        <f>IFERROR(__xludf.DUMMYFUNCTION("""COMPUTED_VALUE"""),44937.66666666667)</f>
        <v>44937.66667</v>
      </c>
      <c r="B511" s="1">
        <f>IFERROR(__xludf.DUMMYFUNCTION("""COMPUTED_VALUE"""),90.06)</f>
        <v>90.06</v>
      </c>
      <c r="C511" s="1">
        <f>IFERROR(__xludf.DUMMYFUNCTION("""COMPUTED_VALUE"""),92.45)</f>
        <v>92.45</v>
      </c>
      <c r="D511" s="1">
        <f>IFERROR(__xludf.DUMMYFUNCTION("""COMPUTED_VALUE"""),89.74)</f>
        <v>89.74</v>
      </c>
      <c r="E511" s="1">
        <f>IFERROR(__xludf.DUMMYFUNCTION("""COMPUTED_VALUE"""),92.26)</f>
        <v>92.26</v>
      </c>
      <c r="F511" s="1">
        <f>IFERROR(__xludf.DUMMYFUNCTION("""COMPUTED_VALUE"""),2.5998844E7)</f>
        <v>25998844</v>
      </c>
    </row>
    <row r="512">
      <c r="A512" s="2">
        <f>IFERROR(__xludf.DUMMYFUNCTION("""COMPUTED_VALUE"""),44938.66666666667)</f>
        <v>44938.66667</v>
      </c>
      <c r="B512" s="1">
        <f>IFERROR(__xludf.DUMMYFUNCTION("""COMPUTED_VALUE"""),92.4)</f>
        <v>92.4</v>
      </c>
      <c r="C512" s="1">
        <f>IFERROR(__xludf.DUMMYFUNCTION("""COMPUTED_VALUE"""),92.62)</f>
        <v>92.62</v>
      </c>
      <c r="D512" s="1">
        <f>IFERROR(__xludf.DUMMYFUNCTION("""COMPUTED_VALUE"""),90.57)</f>
        <v>90.57</v>
      </c>
      <c r="E512" s="1">
        <f>IFERROR(__xludf.DUMMYFUNCTION("""COMPUTED_VALUE"""),91.91)</f>
        <v>91.91</v>
      </c>
      <c r="F512" s="1">
        <f>IFERROR(__xludf.DUMMYFUNCTION("""COMPUTED_VALUE"""),2.2754216E7)</f>
        <v>22754216</v>
      </c>
    </row>
    <row r="513">
      <c r="A513" s="2">
        <f>IFERROR(__xludf.DUMMYFUNCTION("""COMPUTED_VALUE"""),44939.66666666667)</f>
        <v>44939.66667</v>
      </c>
      <c r="B513" s="1">
        <f>IFERROR(__xludf.DUMMYFUNCTION("""COMPUTED_VALUE"""),91.53)</f>
        <v>91.53</v>
      </c>
      <c r="C513" s="1">
        <f>IFERROR(__xludf.DUMMYFUNCTION("""COMPUTED_VALUE"""),92.98)</f>
        <v>92.98</v>
      </c>
      <c r="D513" s="1">
        <f>IFERROR(__xludf.DUMMYFUNCTION("""COMPUTED_VALUE"""),90.93)</f>
        <v>90.93</v>
      </c>
      <c r="E513" s="1">
        <f>IFERROR(__xludf.DUMMYFUNCTION("""COMPUTED_VALUE"""),92.8)</f>
        <v>92.8</v>
      </c>
      <c r="F513" s="1">
        <f>IFERROR(__xludf.DUMMYFUNCTION("""COMPUTED_VALUE"""),1.8630709E7)</f>
        <v>18630709</v>
      </c>
    </row>
    <row r="514">
      <c r="A514" s="2">
        <f>IFERROR(__xludf.DUMMYFUNCTION("""COMPUTED_VALUE"""),44943.66666666667)</f>
        <v>44943.66667</v>
      </c>
      <c r="B514" s="1">
        <f>IFERROR(__xludf.DUMMYFUNCTION("""COMPUTED_VALUE"""),92.78)</f>
        <v>92.78</v>
      </c>
      <c r="C514" s="1">
        <f>IFERROR(__xludf.DUMMYFUNCTION("""COMPUTED_VALUE"""),92.97)</f>
        <v>92.97</v>
      </c>
      <c r="D514" s="1">
        <f>IFERROR(__xludf.DUMMYFUNCTION("""COMPUTED_VALUE"""),90.84)</f>
        <v>90.84</v>
      </c>
      <c r="E514" s="1">
        <f>IFERROR(__xludf.DUMMYFUNCTION("""COMPUTED_VALUE"""),92.16)</f>
        <v>92.16</v>
      </c>
      <c r="F514" s="1">
        <f>IFERROR(__xludf.DUMMYFUNCTION("""COMPUTED_VALUE"""),2.2935823E7)</f>
        <v>22935823</v>
      </c>
    </row>
    <row r="515">
      <c r="A515" s="2">
        <f>IFERROR(__xludf.DUMMYFUNCTION("""COMPUTED_VALUE"""),44944.66666666667)</f>
        <v>44944.66667</v>
      </c>
      <c r="B515" s="1">
        <f>IFERROR(__xludf.DUMMYFUNCTION("""COMPUTED_VALUE"""),92.94)</f>
        <v>92.94</v>
      </c>
      <c r="C515" s="1">
        <f>IFERROR(__xludf.DUMMYFUNCTION("""COMPUTED_VALUE"""),93.59)</f>
        <v>93.59</v>
      </c>
      <c r="D515" s="1">
        <f>IFERROR(__xludf.DUMMYFUNCTION("""COMPUTED_VALUE"""),91.4)</f>
        <v>91.4</v>
      </c>
      <c r="E515" s="1">
        <f>IFERROR(__xludf.DUMMYFUNCTION("""COMPUTED_VALUE"""),91.78)</f>
        <v>91.78</v>
      </c>
      <c r="F515" s="1">
        <f>IFERROR(__xludf.DUMMYFUNCTION("""COMPUTED_VALUE"""),1.9641622E7)</f>
        <v>19641622</v>
      </c>
    </row>
    <row r="516">
      <c r="A516" s="2">
        <f>IFERROR(__xludf.DUMMYFUNCTION("""COMPUTED_VALUE"""),44945.66666666667)</f>
        <v>44945.66667</v>
      </c>
      <c r="B516" s="1">
        <f>IFERROR(__xludf.DUMMYFUNCTION("""COMPUTED_VALUE"""),91.39)</f>
        <v>91.39</v>
      </c>
      <c r="C516" s="1">
        <f>IFERROR(__xludf.DUMMYFUNCTION("""COMPUTED_VALUE"""),94.4)</f>
        <v>94.4</v>
      </c>
      <c r="D516" s="1">
        <f>IFERROR(__xludf.DUMMYFUNCTION("""COMPUTED_VALUE"""),91.38)</f>
        <v>91.38</v>
      </c>
      <c r="E516" s="1">
        <f>IFERROR(__xludf.DUMMYFUNCTION("""COMPUTED_VALUE"""),93.91)</f>
        <v>93.91</v>
      </c>
      <c r="F516" s="1">
        <f>IFERROR(__xludf.DUMMYFUNCTION("""COMPUTED_VALUE"""),2.8707653E7)</f>
        <v>28707653</v>
      </c>
    </row>
    <row r="517">
      <c r="A517" s="2">
        <f>IFERROR(__xludf.DUMMYFUNCTION("""COMPUTED_VALUE"""),44946.66666666667)</f>
        <v>44946.66667</v>
      </c>
      <c r="B517" s="1">
        <f>IFERROR(__xludf.DUMMYFUNCTION("""COMPUTED_VALUE"""),95.95)</f>
        <v>95.95</v>
      </c>
      <c r="C517" s="1">
        <f>IFERROR(__xludf.DUMMYFUNCTION("""COMPUTED_VALUE"""),99.42)</f>
        <v>99.42</v>
      </c>
      <c r="D517" s="1">
        <f>IFERROR(__xludf.DUMMYFUNCTION("""COMPUTED_VALUE"""),95.91)</f>
        <v>95.91</v>
      </c>
      <c r="E517" s="1">
        <f>IFERROR(__xludf.DUMMYFUNCTION("""COMPUTED_VALUE"""),99.28)</f>
        <v>99.28</v>
      </c>
      <c r="F517" s="1">
        <f>IFERROR(__xludf.DUMMYFUNCTION("""COMPUTED_VALUE"""),5.3704763E7)</f>
        <v>53704763</v>
      </c>
    </row>
    <row r="518">
      <c r="A518" s="2">
        <f>IFERROR(__xludf.DUMMYFUNCTION("""COMPUTED_VALUE"""),44949.66666666667)</f>
        <v>44949.66667</v>
      </c>
      <c r="B518" s="1">
        <f>IFERROR(__xludf.DUMMYFUNCTION("""COMPUTED_VALUE"""),99.13)</f>
        <v>99.13</v>
      </c>
      <c r="C518" s="1">
        <f>IFERROR(__xludf.DUMMYFUNCTION("""COMPUTED_VALUE"""),101.4)</f>
        <v>101.4</v>
      </c>
      <c r="D518" s="1">
        <f>IFERROR(__xludf.DUMMYFUNCTION("""COMPUTED_VALUE"""),98.75)</f>
        <v>98.75</v>
      </c>
      <c r="E518" s="1">
        <f>IFERROR(__xludf.DUMMYFUNCTION("""COMPUTED_VALUE"""),101.21)</f>
        <v>101.21</v>
      </c>
      <c r="F518" s="1">
        <f>IFERROR(__xludf.DUMMYFUNCTION("""COMPUTED_VALUE"""),3.1791782E7)</f>
        <v>31791782</v>
      </c>
    </row>
    <row r="519">
      <c r="A519" s="2">
        <f>IFERROR(__xludf.DUMMYFUNCTION("""COMPUTED_VALUE"""),44950.66666666667)</f>
        <v>44950.66667</v>
      </c>
      <c r="B519" s="1">
        <f>IFERROR(__xludf.DUMMYFUNCTION("""COMPUTED_VALUE"""),99.55)</f>
        <v>99.55</v>
      </c>
      <c r="C519" s="1">
        <f>IFERROR(__xludf.DUMMYFUNCTION("""COMPUTED_VALUE"""),101.09)</f>
        <v>101.09</v>
      </c>
      <c r="D519" s="1">
        <f>IFERROR(__xludf.DUMMYFUNCTION("""COMPUTED_VALUE"""),98.7)</f>
        <v>98.7</v>
      </c>
      <c r="E519" s="1">
        <f>IFERROR(__xludf.DUMMYFUNCTION("""COMPUTED_VALUE"""),99.21)</f>
        <v>99.21</v>
      </c>
      <c r="F519" s="1">
        <f>IFERROR(__xludf.DUMMYFUNCTION("""COMPUTED_VALUE"""),2.7391372E7)</f>
        <v>27391372</v>
      </c>
    </row>
    <row r="520">
      <c r="A520" s="2">
        <f>IFERROR(__xludf.DUMMYFUNCTION("""COMPUTED_VALUE"""),44951.66666666667)</f>
        <v>44951.66667</v>
      </c>
      <c r="B520" s="1">
        <f>IFERROR(__xludf.DUMMYFUNCTION("""COMPUTED_VALUE"""),97.2)</f>
        <v>97.2</v>
      </c>
      <c r="C520" s="1">
        <f>IFERROR(__xludf.DUMMYFUNCTION("""COMPUTED_VALUE"""),97.72)</f>
        <v>97.72</v>
      </c>
      <c r="D520" s="1">
        <f>IFERROR(__xludf.DUMMYFUNCTION("""COMPUTED_VALUE"""),95.26)</f>
        <v>95.26</v>
      </c>
      <c r="E520" s="1">
        <f>IFERROR(__xludf.DUMMYFUNCTION("""COMPUTED_VALUE"""),96.73)</f>
        <v>96.73</v>
      </c>
      <c r="F520" s="1">
        <f>IFERROR(__xludf.DUMMYFUNCTION("""COMPUTED_VALUE"""),3.100085E7)</f>
        <v>31000850</v>
      </c>
    </row>
    <row r="521">
      <c r="A521" s="2">
        <f>IFERROR(__xludf.DUMMYFUNCTION("""COMPUTED_VALUE"""),44952.66666666667)</f>
        <v>44952.66667</v>
      </c>
      <c r="B521" s="1">
        <f>IFERROR(__xludf.DUMMYFUNCTION("""COMPUTED_VALUE"""),98.28)</f>
        <v>98.28</v>
      </c>
      <c r="C521" s="1">
        <f>IFERROR(__xludf.DUMMYFUNCTION("""COMPUTED_VALUE"""),99.21)</f>
        <v>99.21</v>
      </c>
      <c r="D521" s="1">
        <f>IFERROR(__xludf.DUMMYFUNCTION("""COMPUTED_VALUE"""),96.82)</f>
        <v>96.82</v>
      </c>
      <c r="E521" s="1">
        <f>IFERROR(__xludf.DUMMYFUNCTION("""COMPUTED_VALUE"""),99.16)</f>
        <v>99.16</v>
      </c>
      <c r="F521" s="1">
        <f>IFERROR(__xludf.DUMMYFUNCTION("""COMPUTED_VALUE"""),2.454206E7)</f>
        <v>24542060</v>
      </c>
    </row>
    <row r="522">
      <c r="A522" s="2">
        <f>IFERROR(__xludf.DUMMYFUNCTION("""COMPUTED_VALUE"""),44953.66666666667)</f>
        <v>44953.66667</v>
      </c>
      <c r="B522" s="1">
        <f>IFERROR(__xludf.DUMMYFUNCTION("""COMPUTED_VALUE"""),99.05)</f>
        <v>99.05</v>
      </c>
      <c r="C522" s="1">
        <f>IFERROR(__xludf.DUMMYFUNCTION("""COMPUTED_VALUE"""),101.58)</f>
        <v>101.58</v>
      </c>
      <c r="D522" s="1">
        <f>IFERROR(__xludf.DUMMYFUNCTION("""COMPUTED_VALUE"""),98.97)</f>
        <v>98.97</v>
      </c>
      <c r="E522" s="1">
        <f>IFERROR(__xludf.DUMMYFUNCTION("""COMPUTED_VALUE"""),100.71)</f>
        <v>100.71</v>
      </c>
      <c r="F522" s="1">
        <f>IFERROR(__xludf.DUMMYFUNCTION("""COMPUTED_VALUE"""),2.9020354E7)</f>
        <v>29020354</v>
      </c>
    </row>
    <row r="523">
      <c r="A523" s="2">
        <f>IFERROR(__xludf.DUMMYFUNCTION("""COMPUTED_VALUE"""),44956.66666666667)</f>
        <v>44956.66667</v>
      </c>
      <c r="B523" s="1">
        <f>IFERROR(__xludf.DUMMYFUNCTION("""COMPUTED_VALUE"""),98.75)</f>
        <v>98.75</v>
      </c>
      <c r="C523" s="1">
        <f>IFERROR(__xludf.DUMMYFUNCTION("""COMPUTED_VALUE"""),99.41)</f>
        <v>99.41</v>
      </c>
      <c r="D523" s="1">
        <f>IFERROR(__xludf.DUMMYFUNCTION("""COMPUTED_VALUE"""),97.52)</f>
        <v>97.52</v>
      </c>
      <c r="E523" s="1">
        <f>IFERROR(__xludf.DUMMYFUNCTION("""COMPUTED_VALUE"""),97.95)</f>
        <v>97.95</v>
      </c>
      <c r="F523" s="1">
        <f>IFERROR(__xludf.DUMMYFUNCTION("""COMPUTED_VALUE"""),2.4365142E7)</f>
        <v>24365142</v>
      </c>
    </row>
    <row r="524">
      <c r="A524" s="2">
        <f>IFERROR(__xludf.DUMMYFUNCTION("""COMPUTED_VALUE"""),44957.66666666667)</f>
        <v>44957.66667</v>
      </c>
      <c r="B524" s="1">
        <f>IFERROR(__xludf.DUMMYFUNCTION("""COMPUTED_VALUE"""),97.86)</f>
        <v>97.86</v>
      </c>
      <c r="C524" s="1">
        <f>IFERROR(__xludf.DUMMYFUNCTION("""COMPUTED_VALUE"""),99.91)</f>
        <v>99.91</v>
      </c>
      <c r="D524" s="1">
        <f>IFERROR(__xludf.DUMMYFUNCTION("""COMPUTED_VALUE"""),97.79)</f>
        <v>97.79</v>
      </c>
      <c r="E524" s="1">
        <f>IFERROR(__xludf.DUMMYFUNCTION("""COMPUTED_VALUE"""),99.87)</f>
        <v>99.87</v>
      </c>
      <c r="F524" s="1">
        <f>IFERROR(__xludf.DUMMYFUNCTION("""COMPUTED_VALUE"""),2.2306778E7)</f>
        <v>22306778</v>
      </c>
    </row>
    <row r="525">
      <c r="A525" s="2">
        <f>IFERROR(__xludf.DUMMYFUNCTION("""COMPUTED_VALUE"""),44958.66666666667)</f>
        <v>44958.66667</v>
      </c>
      <c r="B525" s="1">
        <f>IFERROR(__xludf.DUMMYFUNCTION("""COMPUTED_VALUE"""),99.74)</f>
        <v>99.74</v>
      </c>
      <c r="C525" s="1">
        <f>IFERROR(__xludf.DUMMYFUNCTION("""COMPUTED_VALUE"""),102.19)</f>
        <v>102.19</v>
      </c>
      <c r="D525" s="1">
        <f>IFERROR(__xludf.DUMMYFUNCTION("""COMPUTED_VALUE"""),98.42)</f>
        <v>98.42</v>
      </c>
      <c r="E525" s="1">
        <f>IFERROR(__xludf.DUMMYFUNCTION("""COMPUTED_VALUE"""),101.43)</f>
        <v>101.43</v>
      </c>
      <c r="F525" s="1">
        <f>IFERROR(__xludf.DUMMYFUNCTION("""COMPUTED_VALUE"""),2.6392568E7)</f>
        <v>26392568</v>
      </c>
    </row>
    <row r="526">
      <c r="A526" s="2">
        <f>IFERROR(__xludf.DUMMYFUNCTION("""COMPUTED_VALUE"""),44959.66666666667)</f>
        <v>44959.66667</v>
      </c>
      <c r="B526" s="1">
        <f>IFERROR(__xludf.DUMMYFUNCTION("""COMPUTED_VALUE"""),106.79)</f>
        <v>106.79</v>
      </c>
      <c r="C526" s="1">
        <f>IFERROR(__xludf.DUMMYFUNCTION("""COMPUTED_VALUE"""),108.82)</f>
        <v>108.82</v>
      </c>
      <c r="D526" s="1">
        <f>IFERROR(__xludf.DUMMYFUNCTION("""COMPUTED_VALUE"""),106.54)</f>
        <v>106.54</v>
      </c>
      <c r="E526" s="1">
        <f>IFERROR(__xludf.DUMMYFUNCTION("""COMPUTED_VALUE"""),108.8)</f>
        <v>108.8</v>
      </c>
      <c r="F526" s="1">
        <f>IFERROR(__xludf.DUMMYFUNCTION("""COMPUTED_VALUE"""),4.6622627E7)</f>
        <v>46622627</v>
      </c>
    </row>
    <row r="527">
      <c r="A527" s="2">
        <f>IFERROR(__xludf.DUMMYFUNCTION("""COMPUTED_VALUE"""),44960.66666666667)</f>
        <v>44960.66667</v>
      </c>
      <c r="B527" s="1">
        <f>IFERROR(__xludf.DUMMYFUNCTION("""COMPUTED_VALUE"""),103.51)</f>
        <v>103.51</v>
      </c>
      <c r="C527" s="1">
        <f>IFERROR(__xludf.DUMMYFUNCTION("""COMPUTED_VALUE"""),108.02)</f>
        <v>108.02</v>
      </c>
      <c r="D527" s="1">
        <f>IFERROR(__xludf.DUMMYFUNCTION("""COMPUTED_VALUE"""),103.3)</f>
        <v>103.3</v>
      </c>
      <c r="E527" s="1">
        <f>IFERROR(__xludf.DUMMYFUNCTION("""COMPUTED_VALUE"""),105.22)</f>
        <v>105.22</v>
      </c>
      <c r="F527" s="1">
        <f>IFERROR(__xludf.DUMMYFUNCTION("""COMPUTED_VALUE"""),3.6823421E7)</f>
        <v>36823421</v>
      </c>
    </row>
    <row r="528">
      <c r="A528" s="2">
        <f>IFERROR(__xludf.DUMMYFUNCTION("""COMPUTED_VALUE"""),44963.66666666667)</f>
        <v>44963.66667</v>
      </c>
      <c r="B528" s="1">
        <f>IFERROR(__xludf.DUMMYFUNCTION("""COMPUTED_VALUE"""),102.69)</f>
        <v>102.69</v>
      </c>
      <c r="C528" s="1">
        <f>IFERROR(__xludf.DUMMYFUNCTION("""COMPUTED_VALUE"""),104.7)</f>
        <v>104.7</v>
      </c>
      <c r="D528" s="1">
        <f>IFERROR(__xludf.DUMMYFUNCTION("""COMPUTED_VALUE"""),102.21)</f>
        <v>102.21</v>
      </c>
      <c r="E528" s="1">
        <f>IFERROR(__xludf.DUMMYFUNCTION("""COMPUTED_VALUE"""),103.47)</f>
        <v>103.47</v>
      </c>
      <c r="F528" s="1">
        <f>IFERROR(__xludf.DUMMYFUNCTION("""COMPUTED_VALUE"""),2.5573046E7)</f>
        <v>25573046</v>
      </c>
    </row>
    <row r="529">
      <c r="A529" s="2">
        <f>IFERROR(__xludf.DUMMYFUNCTION("""COMPUTED_VALUE"""),44964.66666666667)</f>
        <v>44964.66667</v>
      </c>
      <c r="B529" s="1">
        <f>IFERROR(__xludf.DUMMYFUNCTION("""COMPUTED_VALUE"""),103.63)</f>
        <v>103.63</v>
      </c>
      <c r="C529" s="1">
        <f>IFERROR(__xludf.DUMMYFUNCTION("""COMPUTED_VALUE"""),108.67)</f>
        <v>108.67</v>
      </c>
      <c r="D529" s="1">
        <f>IFERROR(__xludf.DUMMYFUNCTION("""COMPUTED_VALUE"""),103.55)</f>
        <v>103.55</v>
      </c>
      <c r="E529" s="1">
        <f>IFERROR(__xludf.DUMMYFUNCTION("""COMPUTED_VALUE"""),108.04)</f>
        <v>108.04</v>
      </c>
      <c r="F529" s="1">
        <f>IFERROR(__xludf.DUMMYFUNCTION("""COMPUTED_VALUE"""),3.3738828E7)</f>
        <v>33738828</v>
      </c>
    </row>
    <row r="530">
      <c r="A530" s="2">
        <f>IFERROR(__xludf.DUMMYFUNCTION("""COMPUTED_VALUE"""),44965.66666666667)</f>
        <v>44965.66667</v>
      </c>
      <c r="B530" s="1">
        <f>IFERROR(__xludf.DUMMYFUNCTION("""COMPUTED_VALUE"""),102.69)</f>
        <v>102.69</v>
      </c>
      <c r="C530" s="1">
        <f>IFERROR(__xludf.DUMMYFUNCTION("""COMPUTED_VALUE"""),103.58)</f>
        <v>103.58</v>
      </c>
      <c r="D530" s="1">
        <f>IFERROR(__xludf.DUMMYFUNCTION("""COMPUTED_VALUE"""),98.46)</f>
        <v>98.46</v>
      </c>
      <c r="E530" s="1">
        <f>IFERROR(__xludf.DUMMYFUNCTION("""COMPUTED_VALUE"""),100.0)</f>
        <v>100</v>
      </c>
      <c r="F530" s="1">
        <f>IFERROR(__xludf.DUMMYFUNCTION("""COMPUTED_VALUE"""),7.3546029E7)</f>
        <v>73546029</v>
      </c>
    </row>
    <row r="531">
      <c r="A531" s="2">
        <f>IFERROR(__xludf.DUMMYFUNCTION("""COMPUTED_VALUE"""),44966.66666666667)</f>
        <v>44966.66667</v>
      </c>
      <c r="B531" s="1">
        <f>IFERROR(__xludf.DUMMYFUNCTION("""COMPUTED_VALUE"""),100.54)</f>
        <v>100.54</v>
      </c>
      <c r="C531" s="1">
        <f>IFERROR(__xludf.DUMMYFUNCTION("""COMPUTED_VALUE"""),100.61)</f>
        <v>100.61</v>
      </c>
      <c r="D531" s="1">
        <f>IFERROR(__xludf.DUMMYFUNCTION("""COMPUTED_VALUE"""),93.86)</f>
        <v>93.86</v>
      </c>
      <c r="E531" s="1">
        <f>IFERROR(__xludf.DUMMYFUNCTION("""COMPUTED_VALUE"""),95.46)</f>
        <v>95.46</v>
      </c>
      <c r="F531" s="1">
        <f>IFERROR(__xludf.DUMMYFUNCTION("""COMPUTED_VALUE"""),9.7798573E7)</f>
        <v>97798573</v>
      </c>
    </row>
    <row r="532">
      <c r="A532" s="2">
        <f>IFERROR(__xludf.DUMMYFUNCTION("""COMPUTED_VALUE"""),44967.66666666667)</f>
        <v>44967.66667</v>
      </c>
      <c r="B532" s="1">
        <f>IFERROR(__xludf.DUMMYFUNCTION("""COMPUTED_VALUE"""),95.74)</f>
        <v>95.74</v>
      </c>
      <c r="C532" s="1">
        <f>IFERROR(__xludf.DUMMYFUNCTION("""COMPUTED_VALUE"""),97.02)</f>
        <v>97.02</v>
      </c>
      <c r="D532" s="1">
        <f>IFERROR(__xludf.DUMMYFUNCTION("""COMPUTED_VALUE"""),94.53)</f>
        <v>94.53</v>
      </c>
      <c r="E532" s="1">
        <f>IFERROR(__xludf.DUMMYFUNCTION("""COMPUTED_VALUE"""),94.86)</f>
        <v>94.86</v>
      </c>
      <c r="F532" s="1">
        <f>IFERROR(__xludf.DUMMYFUNCTION("""COMPUTED_VALUE"""),4.9325275E7)</f>
        <v>49325275</v>
      </c>
    </row>
    <row r="533">
      <c r="A533" s="2">
        <f>IFERROR(__xludf.DUMMYFUNCTION("""COMPUTED_VALUE"""),44970.66666666667)</f>
        <v>44970.66667</v>
      </c>
      <c r="B533" s="1">
        <f>IFERROR(__xludf.DUMMYFUNCTION("""COMPUTED_VALUE"""),95.01)</f>
        <v>95.01</v>
      </c>
      <c r="C533" s="1">
        <f>IFERROR(__xludf.DUMMYFUNCTION("""COMPUTED_VALUE"""),95.35)</f>
        <v>95.35</v>
      </c>
      <c r="D533" s="1">
        <f>IFERROR(__xludf.DUMMYFUNCTION("""COMPUTED_VALUE"""),94.05)</f>
        <v>94.05</v>
      </c>
      <c r="E533" s="1">
        <f>IFERROR(__xludf.DUMMYFUNCTION("""COMPUTED_VALUE"""),95.0)</f>
        <v>95</v>
      </c>
      <c r="F533" s="1">
        <f>IFERROR(__xludf.DUMMYFUNCTION("""COMPUTED_VALUE"""),4.3116559E7)</f>
        <v>43116559</v>
      </c>
    </row>
    <row r="534">
      <c r="A534" s="2">
        <f>IFERROR(__xludf.DUMMYFUNCTION("""COMPUTED_VALUE"""),44971.66666666667)</f>
        <v>44971.66667</v>
      </c>
      <c r="B534" s="1">
        <f>IFERROR(__xludf.DUMMYFUNCTION("""COMPUTED_VALUE"""),94.66)</f>
        <v>94.66</v>
      </c>
      <c r="C534" s="1">
        <f>IFERROR(__xludf.DUMMYFUNCTION("""COMPUTED_VALUE"""),95.18)</f>
        <v>95.18</v>
      </c>
      <c r="D534" s="1">
        <f>IFERROR(__xludf.DUMMYFUNCTION("""COMPUTED_VALUE"""),92.65)</f>
        <v>92.65</v>
      </c>
      <c r="E534" s="1">
        <f>IFERROR(__xludf.DUMMYFUNCTION("""COMPUTED_VALUE"""),94.95)</f>
        <v>94.95</v>
      </c>
      <c r="F534" s="1">
        <f>IFERROR(__xludf.DUMMYFUNCTION("""COMPUTED_VALUE"""),4.2513079E7)</f>
        <v>42513079</v>
      </c>
    </row>
    <row r="535">
      <c r="A535" s="2">
        <f>IFERROR(__xludf.DUMMYFUNCTION("""COMPUTED_VALUE"""),44972.66666666667)</f>
        <v>44972.66667</v>
      </c>
      <c r="B535" s="1">
        <f>IFERROR(__xludf.DUMMYFUNCTION("""COMPUTED_VALUE"""),94.74)</f>
        <v>94.74</v>
      </c>
      <c r="C535" s="1">
        <f>IFERROR(__xludf.DUMMYFUNCTION("""COMPUTED_VALUE"""),97.34)</f>
        <v>97.34</v>
      </c>
      <c r="D535" s="1">
        <f>IFERROR(__xludf.DUMMYFUNCTION("""COMPUTED_VALUE"""),94.36)</f>
        <v>94.36</v>
      </c>
      <c r="E535" s="1">
        <f>IFERROR(__xludf.DUMMYFUNCTION("""COMPUTED_VALUE"""),97.1)</f>
        <v>97.1</v>
      </c>
      <c r="F535" s="1">
        <f>IFERROR(__xludf.DUMMYFUNCTION("""COMPUTED_VALUE"""),3.7029885E7)</f>
        <v>37029885</v>
      </c>
    </row>
    <row r="536">
      <c r="A536" s="2">
        <f>IFERROR(__xludf.DUMMYFUNCTION("""COMPUTED_VALUE"""),44973.66666666667)</f>
        <v>44973.66667</v>
      </c>
      <c r="B536" s="1">
        <f>IFERROR(__xludf.DUMMYFUNCTION("""COMPUTED_VALUE"""),95.54)</f>
        <v>95.54</v>
      </c>
      <c r="C536" s="1">
        <f>IFERROR(__xludf.DUMMYFUNCTION("""COMPUTED_VALUE"""),97.88)</f>
        <v>97.88</v>
      </c>
      <c r="D536" s="1">
        <f>IFERROR(__xludf.DUMMYFUNCTION("""COMPUTED_VALUE"""),94.97)</f>
        <v>94.97</v>
      </c>
      <c r="E536" s="1">
        <f>IFERROR(__xludf.DUMMYFUNCTION("""COMPUTED_VALUE"""),95.78)</f>
        <v>95.78</v>
      </c>
      <c r="F536" s="1">
        <f>IFERROR(__xludf.DUMMYFUNCTION("""COMPUTED_VALUE"""),3.5642106E7)</f>
        <v>35642106</v>
      </c>
    </row>
    <row r="537">
      <c r="A537" s="2">
        <f>IFERROR(__xludf.DUMMYFUNCTION("""COMPUTED_VALUE"""),44974.66666666667)</f>
        <v>44974.66667</v>
      </c>
      <c r="B537" s="1">
        <f>IFERROR(__xludf.DUMMYFUNCTION("""COMPUTED_VALUE"""),95.07)</f>
        <v>95.07</v>
      </c>
      <c r="C537" s="1">
        <f>IFERROR(__xludf.DUMMYFUNCTION("""COMPUTED_VALUE"""),95.75)</f>
        <v>95.75</v>
      </c>
      <c r="D537" s="1">
        <f>IFERROR(__xludf.DUMMYFUNCTION("""COMPUTED_VALUE"""),93.45)</f>
        <v>93.45</v>
      </c>
      <c r="E537" s="1">
        <f>IFERROR(__xludf.DUMMYFUNCTION("""COMPUTED_VALUE"""),94.59)</f>
        <v>94.59</v>
      </c>
      <c r="F537" s="1">
        <f>IFERROR(__xludf.DUMMYFUNCTION("""COMPUTED_VALUE"""),3.1095067E7)</f>
        <v>31095067</v>
      </c>
    </row>
    <row r="538">
      <c r="A538" s="2">
        <f>IFERROR(__xludf.DUMMYFUNCTION("""COMPUTED_VALUE"""),44978.66666666667)</f>
        <v>44978.66667</v>
      </c>
      <c r="B538" s="1">
        <f>IFERROR(__xludf.DUMMYFUNCTION("""COMPUTED_VALUE"""),93.24)</f>
        <v>93.24</v>
      </c>
      <c r="C538" s="1">
        <f>IFERROR(__xludf.DUMMYFUNCTION("""COMPUTED_VALUE"""),93.41)</f>
        <v>93.41</v>
      </c>
      <c r="D538" s="1">
        <f>IFERROR(__xludf.DUMMYFUNCTION("""COMPUTED_VALUE"""),92.0)</f>
        <v>92</v>
      </c>
      <c r="E538" s="1">
        <f>IFERROR(__xludf.DUMMYFUNCTION("""COMPUTED_VALUE"""),92.05)</f>
        <v>92.05</v>
      </c>
      <c r="F538" s="1">
        <f>IFERROR(__xludf.DUMMYFUNCTION("""COMPUTED_VALUE"""),2.8367198E7)</f>
        <v>28367198</v>
      </c>
    </row>
    <row r="539">
      <c r="A539" s="2">
        <f>IFERROR(__xludf.DUMMYFUNCTION("""COMPUTED_VALUE"""),44979.66666666667)</f>
        <v>44979.66667</v>
      </c>
      <c r="B539" s="1">
        <f>IFERROR(__xludf.DUMMYFUNCTION("""COMPUTED_VALUE"""),91.93)</f>
        <v>91.93</v>
      </c>
      <c r="C539" s="1">
        <f>IFERROR(__xludf.DUMMYFUNCTION("""COMPUTED_VALUE"""),92.36)</f>
        <v>92.36</v>
      </c>
      <c r="D539" s="1">
        <f>IFERROR(__xludf.DUMMYFUNCTION("""COMPUTED_VALUE"""),90.87)</f>
        <v>90.87</v>
      </c>
      <c r="E539" s="1">
        <f>IFERROR(__xludf.DUMMYFUNCTION("""COMPUTED_VALUE"""),91.8)</f>
        <v>91.8</v>
      </c>
      <c r="F539" s="1">
        <f>IFERROR(__xludf.DUMMYFUNCTION("""COMPUTED_VALUE"""),2.9891135E7)</f>
        <v>29891135</v>
      </c>
    </row>
  </sheetData>
  <drawing r:id="rId1"/>
</worksheet>
</file>