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farhad data\client Work\Noman shab Project\"/>
    </mc:Choice>
  </mc:AlternateContent>
  <xr:revisionPtr revIDLastSave="0" documentId="13_ncr:1_{A3BC27B5-089A-42F7-9892-60BB6E4C364D}" xr6:coauthVersionLast="47" xr6:coauthVersionMax="47" xr10:uidLastSave="{00000000-0000-0000-0000-000000000000}"/>
  <bookViews>
    <workbookView xWindow="28680" yWindow="3195" windowWidth="15600" windowHeight="11160" activeTab="2" xr2:uid="{F1059A09-0247-41CE-B669-8E1866B6649B}"/>
  </bookViews>
  <sheets>
    <sheet name="Sheet1" sheetId="1" r:id="rId1"/>
    <sheet name="Scenario" sheetId="3" state="hidden" r:id="rId2"/>
    <sheet name="Scenarios 2" sheetId="4" r:id="rId3"/>
    <sheet name="Tax Calculator" sheetId="5" r:id="rId4"/>
    <sheet name="flowchart" sheetId="6" state="hidden"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9" i="5" l="1"/>
  <c r="G47" i="5"/>
  <c r="G120" i="6"/>
  <c r="C133" i="6"/>
  <c r="D134" i="6" s="1"/>
  <c r="E137" i="6"/>
  <c r="E139" i="6"/>
  <c r="E148" i="6" s="1"/>
  <c r="E153" i="6" s="1"/>
  <c r="E156" i="6" s="1"/>
  <c r="E158" i="6" s="1"/>
  <c r="E140" i="6"/>
  <c r="E141" i="6"/>
  <c r="E142" i="6"/>
  <c r="E143" i="6"/>
  <c r="E144" i="6"/>
  <c r="E145" i="6"/>
  <c r="E146" i="6"/>
  <c r="E150" i="6"/>
  <c r="E155" i="6"/>
  <c r="F54" i="4" l="1"/>
  <c r="J158" i="5"/>
  <c r="K158" i="5" s="1"/>
  <c r="J157" i="5"/>
  <c r="K157" i="5" s="1"/>
  <c r="B158" i="5" s="1"/>
  <c r="F89" i="5"/>
  <c r="D81" i="5"/>
  <c r="D79" i="5"/>
  <c r="D78" i="5"/>
  <c r="G50" i="5"/>
  <c r="G51" i="5" s="1"/>
  <c r="D47" i="5" s="1"/>
  <c r="G46" i="5"/>
  <c r="D86" i="5"/>
  <c r="D85" i="5"/>
  <c r="D84" i="5"/>
  <c r="D82" i="5"/>
  <c r="D80" i="5"/>
  <c r="C31" i="5"/>
  <c r="C26" i="5"/>
  <c r="B21" i="5"/>
  <c r="E54" i="4"/>
  <c r="H80" i="5" l="1"/>
  <c r="H83" i="5" s="1"/>
  <c r="H84" i="5" s="1"/>
  <c r="D83" i="5" s="1"/>
  <c r="D76" i="5"/>
  <c r="J54" i="4"/>
  <c r="J53" i="4"/>
  <c r="J52" i="4"/>
  <c r="J56" i="4"/>
  <c r="J47" i="4"/>
  <c r="J55" i="4"/>
  <c r="J51" i="4"/>
  <c r="J48" i="4"/>
  <c r="J31" i="4"/>
  <c r="I55" i="4"/>
  <c r="I31" i="4"/>
  <c r="I47" i="4" s="1"/>
  <c r="G64" i="4"/>
  <c r="H64" i="4"/>
  <c r="H47" i="4"/>
  <c r="H48" i="4"/>
  <c r="H62" i="4" s="1"/>
  <c r="H65" i="4" s="1"/>
  <c r="H66" i="4" s="1"/>
  <c r="H69" i="4" s="1"/>
  <c r="G47" i="4"/>
  <c r="G48" i="4"/>
  <c r="F48" i="4"/>
  <c r="F55" i="4"/>
  <c r="F47" i="4"/>
  <c r="F58" i="4" s="1"/>
  <c r="F62" i="4" s="1"/>
  <c r="F31" i="4"/>
  <c r="E55" i="4"/>
  <c r="E31" i="4"/>
  <c r="E47" i="4" s="1"/>
  <c r="D55" i="4"/>
  <c r="D52" i="4"/>
  <c r="D51" i="4"/>
  <c r="D50" i="4"/>
  <c r="D31" i="4"/>
  <c r="D47" i="4" s="1"/>
  <c r="C55" i="3"/>
  <c r="C48" i="3"/>
  <c r="C41" i="3"/>
  <c r="C40" i="3"/>
  <c r="C39" i="3"/>
  <c r="C27" i="3"/>
  <c r="C28" i="3" s="1"/>
  <c r="C10" i="3"/>
  <c r="C11" i="3" s="1"/>
  <c r="C18" i="3"/>
  <c r="B110" i="1"/>
  <c r="D88" i="5" l="1"/>
  <c r="D92" i="5" s="1"/>
  <c r="D58" i="4"/>
  <c r="D65" i="4" s="1"/>
  <c r="D66" i="4" s="1"/>
  <c r="F65" i="4"/>
  <c r="F66" i="4" s="1"/>
  <c r="F69" i="4" s="1"/>
  <c r="D48" i="5"/>
  <c r="D50" i="5" s="1"/>
  <c r="J58" i="4"/>
  <c r="J61" i="4" s="1"/>
  <c r="J68" i="4" s="1"/>
  <c r="G62" i="4"/>
  <c r="G65" i="4" s="1"/>
  <c r="I54" i="4"/>
  <c r="I58" i="4"/>
  <c r="G66" i="4"/>
  <c r="G69" i="4" s="1"/>
  <c r="E58" i="4"/>
  <c r="E65" i="4" s="1"/>
  <c r="E66" i="4" s="1"/>
  <c r="D95" i="5" l="1"/>
  <c r="D98" i="5" s="1"/>
  <c r="D94" i="5"/>
  <c r="G88" i="5"/>
  <c r="D89" i="5"/>
  <c r="J62" i="4"/>
  <c r="J65" i="4" s="1"/>
  <c r="J66" i="4" s="1"/>
  <c r="J69" i="4" s="1"/>
</calcChain>
</file>

<file path=xl/sharedStrings.xml><?xml version="1.0" encoding="utf-8"?>
<sst xmlns="http://schemas.openxmlformats.org/spreadsheetml/2006/main" count="664" uniqueCount="375">
  <si>
    <t>Discliamer</t>
  </si>
  <si>
    <t>Basic Info</t>
  </si>
  <si>
    <t>Name</t>
  </si>
  <si>
    <t>Email</t>
  </si>
  <si>
    <t>Mobile</t>
  </si>
  <si>
    <t>Company</t>
  </si>
  <si>
    <t>Accounting Period</t>
  </si>
  <si>
    <t>(out put Tax year)</t>
  </si>
  <si>
    <t>Out Put</t>
  </si>
  <si>
    <t>A</t>
  </si>
  <si>
    <t>Other Information</t>
  </si>
  <si>
    <t xml:space="preserve">Your Tax year is </t>
  </si>
  <si>
    <t>Elections You can make (No approval required from FTA)</t>
  </si>
  <si>
    <t>1. Benefit from small business relief if your annual turnover is below AED 3,000,000 in current year and previous years</t>
  </si>
  <si>
    <t>2.Exempt Foreign permanat establishmnet Income</t>
  </si>
  <si>
    <t xml:space="preserve">3. Account fo rgain and losses on realisation basis </t>
  </si>
  <si>
    <t>4. Be subject to Corporate tax if you are a Qualifying Free Zone person</t>
  </si>
  <si>
    <t>5. Apply relief in relation to transfer of qualifying assets</t>
  </si>
  <si>
    <t>6. Apply busines restructuring relief</t>
  </si>
  <si>
    <t>7. Apply transitionla relief</t>
  </si>
  <si>
    <t>Applications you can make after informing FTA</t>
  </si>
  <si>
    <t>1. To be exempt from Corporate Tax, if the Person is a public pension fund or a public social security fund, a private pension fund or a private social security fund that meet the relevant conditions, or a Qualifying Investment Fund</t>
  </si>
  <si>
    <t>2. To be exempt from Corporate Tax, if they are a juridical person that is wholly owned and controlled by certain types of Exempt Persons387 and meet the relevant condition (e.g. used exclusively for holding assets or investing funds for the benefit of the Exempt Person)</t>
  </si>
  <si>
    <t>3.  To continue to be exempt from Corporate Tax if the Person temporarily fails to meet the conditions of exemption;</t>
  </si>
  <si>
    <t>4. To treat a Government Entity’s taxable Businesses as a single Taxable Person;</t>
  </si>
  <si>
    <t>5.  To treat an Unincorporated Partnership as a single Taxable Person</t>
  </si>
  <si>
    <t>6.  To treat a Family Foundation as an Unincorporated Partnership</t>
  </si>
  <si>
    <t>7. To request a clarification from the FTA</t>
  </si>
  <si>
    <t>8.  To request a refund from the FTA</t>
  </si>
  <si>
    <t>9.  To adjust Taxable Income following an adjustment by a foreign tax authority</t>
  </si>
  <si>
    <t>10.  To move from the Cash Basis of Accounting to Accrual Basis of Accounting;</t>
  </si>
  <si>
    <t>11.  To form, join or leave a Tax Group, replace a Parent Company in a Tax Group, or cease to be a Tax Group</t>
  </si>
  <si>
    <t>12. To deregister for Corporate Tax</t>
  </si>
  <si>
    <t>13.  To change their Tax Period</t>
  </si>
  <si>
    <t xml:space="preserve">Your first Tax return is due on </t>
  </si>
  <si>
    <t>A+9 months</t>
  </si>
  <si>
    <t xml:space="preserve">You must register by </t>
  </si>
  <si>
    <t>Related party rules</t>
  </si>
  <si>
    <t>A= before start date</t>
  </si>
  <si>
    <t>Is your annual turnover below AED 3,000,000</t>
  </si>
  <si>
    <t>Yes</t>
  </si>
  <si>
    <t>NO</t>
  </si>
  <si>
    <t>(Please apply for SME relief)</t>
  </si>
  <si>
    <t>Move forward</t>
  </si>
  <si>
    <t>What is the entity residential status</t>
  </si>
  <si>
    <t>Individual</t>
  </si>
  <si>
    <t>Resident PE</t>
  </si>
  <si>
    <t>Unincorporated Partner Ship</t>
  </si>
  <si>
    <t>Incorporated partner Ship</t>
  </si>
  <si>
    <t>Is your revenue greater than AED 1M</t>
  </si>
  <si>
    <t>Yes= Move forward</t>
  </si>
  <si>
    <t>No= Your are not liable to tax</t>
  </si>
  <si>
    <t>Have you elected for tax in UAE</t>
  </si>
  <si>
    <t xml:space="preserve">No </t>
  </si>
  <si>
    <t>Freezone</t>
  </si>
  <si>
    <t>Property in UAE</t>
  </si>
  <si>
    <t>Free Zone</t>
  </si>
  <si>
    <t>Other Judicial Person except Free zone</t>
  </si>
  <si>
    <t>Tax Libility</t>
  </si>
  <si>
    <t>Total Accounting Income</t>
  </si>
  <si>
    <t>xxx</t>
  </si>
  <si>
    <t>Adjustments</t>
  </si>
  <si>
    <t>Taxable Income</t>
  </si>
  <si>
    <t>9% Tax</t>
  </si>
  <si>
    <t>remining income*9%</t>
  </si>
  <si>
    <t>Tax liability</t>
  </si>
  <si>
    <t>Tax credit Foreign Income</t>
  </si>
  <si>
    <t>Carry Forward Lossed</t>
  </si>
  <si>
    <t>Less cary forward tax loss</t>
  </si>
  <si>
    <t>Amount not more than 75% of taxable income</t>
  </si>
  <si>
    <t>Transaction with natural persons except qualifying activities</t>
  </si>
  <si>
    <t>Banking, Insurance, Finance, Leasing</t>
  </si>
  <si>
    <t xml:space="preserve">Ownership or exploitation of UAE immovable property, other than Commercial Property located in a Free Zone provided such activity in relation to Immovable Property located in a Free Zone is conducted with other Free Zone Persons; </t>
  </si>
  <si>
    <t>No to all= move forward, Yes= full income to be taxed</t>
  </si>
  <si>
    <t xml:space="preserve">Ownership or exploitation of intellectual property assets; and </t>
  </si>
  <si>
    <t>Activities that are ancillary (which serve no independent function) to the above activities.</t>
  </si>
  <si>
    <t>Income derived for sale to other free zone</t>
  </si>
  <si>
    <t>Income derived from NON free zone persons (foreign and domestic) for qualifying activities</t>
  </si>
  <si>
    <t>Input qualifying income</t>
  </si>
  <si>
    <t>Input all income</t>
  </si>
  <si>
    <t>Qualifying income</t>
  </si>
  <si>
    <t xml:space="preserve">Income above deminins liit </t>
  </si>
  <si>
    <t>Input non qualifying income</t>
  </si>
  <si>
    <t>If non qualifying income is below AED 5M or 5% of revenue</t>
  </si>
  <si>
    <t>No= Non qualifying Income</t>
  </si>
  <si>
    <t>Input Income from</t>
  </si>
  <si>
    <t>Mnaufacturing</t>
  </si>
  <si>
    <t>Pricessing of goods material</t>
  </si>
  <si>
    <t>Holding of Shares and other securities</t>
  </si>
  <si>
    <t>Ownership, management of ships</t>
  </si>
  <si>
    <t>Reinsurance Service subject ot regualtory oversight of relevant authority</t>
  </si>
  <si>
    <t>Fund managementservice subject to regualtory oversight</t>
  </si>
  <si>
    <t>Wealth and investment managemet service subject ot regulatory authority oversight</t>
  </si>
  <si>
    <t>HQ services</t>
  </si>
  <si>
    <t>Treasury and financing services</t>
  </si>
  <si>
    <t>Financing and leasing aircraft</t>
  </si>
  <si>
    <t>Logistic servoces</t>
  </si>
  <si>
    <t>Any ancillary services to above</t>
  </si>
  <si>
    <t>amount input</t>
  </si>
  <si>
    <t>F</t>
  </si>
  <si>
    <t>Qualifying income=F</t>
  </si>
  <si>
    <t>Yes= Qualifying Income=F</t>
  </si>
  <si>
    <t>=F</t>
  </si>
  <si>
    <t>Assumed genral tax rate election not done</t>
  </si>
  <si>
    <t>Entity Legal Status</t>
  </si>
  <si>
    <t>Resident</t>
  </si>
  <si>
    <t>Non Resident</t>
  </si>
  <si>
    <t xml:space="preserve">Private Fund </t>
  </si>
  <si>
    <t>YES</t>
  </si>
  <si>
    <t>No</t>
  </si>
  <si>
    <t>Exempt</t>
  </si>
  <si>
    <t>Is the fund under regulatory oversight and have plan assets or fund sets</t>
  </si>
  <si>
    <t>Input fund net income</t>
  </si>
  <si>
    <t>"=Accounitng income-E</t>
  </si>
  <si>
    <t>E</t>
  </si>
  <si>
    <t>Inputs</t>
  </si>
  <si>
    <t>Income</t>
  </si>
  <si>
    <t>Cost Of Income</t>
  </si>
  <si>
    <t>Expenses</t>
  </si>
  <si>
    <t>Input E</t>
  </si>
  <si>
    <t>Accounting Income</t>
  </si>
  <si>
    <t>Input D</t>
  </si>
  <si>
    <t>Income from inside an dout side UAE</t>
  </si>
  <si>
    <t>Your income is subject to 0% WHT</t>
  </si>
  <si>
    <t>Do you have a Permanat Establishment or nexus In UAE</t>
  </si>
  <si>
    <t>Move forward fo rincome from UAE PE</t>
  </si>
  <si>
    <t>Add back unrelaised gains</t>
  </si>
  <si>
    <t>Did you elect for realisation basis of accounting</t>
  </si>
  <si>
    <t>Yes=C</t>
  </si>
  <si>
    <t>C= Relasation election done</t>
  </si>
  <si>
    <t>No=move forward</t>
  </si>
  <si>
    <t>Input G</t>
  </si>
  <si>
    <t>Add back G if C= True</t>
  </si>
  <si>
    <t>Amount included above not wholy related to business</t>
  </si>
  <si>
    <t>Input H</t>
  </si>
  <si>
    <t>Add back not wholly expenses for business</t>
  </si>
  <si>
    <t>Add back H</t>
  </si>
  <si>
    <t>Any income or captal gains already taxed in UAE or foreign</t>
  </si>
  <si>
    <t>Input J</t>
  </si>
  <si>
    <t>Add Back J</t>
  </si>
  <si>
    <t>Exempt capital gains or foreign income</t>
  </si>
  <si>
    <t>Any domestic dividend included in total incom</t>
  </si>
  <si>
    <t>Add Bak H</t>
  </si>
  <si>
    <t>Domestic  dividends</t>
  </si>
  <si>
    <t>Any foreign dividends or participating income included in accounting income</t>
  </si>
  <si>
    <t>Dividend if holding  5% or more, the tax rate shpul dbe 9% or more in that country</t>
  </si>
  <si>
    <t>Conditions met  No =Input J, Yes= Exempt</t>
  </si>
  <si>
    <t>Are you involved in any of the below activities</t>
  </si>
  <si>
    <t>Foreign PE</t>
  </si>
  <si>
    <t>Has the election been made to exempt foreign income</t>
  </si>
  <si>
    <t>Yes= do not include it in Computation of UAE tax
N0= Move forward and compute th eincome normally</t>
  </si>
  <si>
    <t>Add back surplus interest expense</t>
  </si>
  <si>
    <t>K=greater of 30% of E or 12 Million</t>
  </si>
  <si>
    <t>Suplus = K</t>
  </si>
  <si>
    <t>Net Interest Expense Limitation</t>
  </si>
  <si>
    <t>Net Interest expense limited to greater of 30% of EBITDA and 12M</t>
  </si>
  <si>
    <t>Input L</t>
  </si>
  <si>
    <t>K=E+L+K 
Add back greater of L-{(30% of K) OR 12M}</t>
  </si>
  <si>
    <t>Depriciation and Amortisation</t>
  </si>
  <si>
    <t>Entertainment Expenditure</t>
  </si>
  <si>
    <t>Input M</t>
  </si>
  <si>
    <t>Input L* 50%</t>
  </si>
  <si>
    <t>Expense not wholly or fully for businees</t>
  </si>
  <si>
    <t>Input N</t>
  </si>
  <si>
    <t>Only enter the non business portion</t>
  </si>
  <si>
    <t>Not wholy or fully Business expense</t>
  </si>
  <si>
    <t>Input O</t>
  </si>
  <si>
    <t>Purchase or sale from related parties below or over market price</t>
  </si>
  <si>
    <t>Transfer pricing adjustment</t>
  </si>
  <si>
    <t>Transfer Pricing, related parties and connected parties Adjustment</t>
  </si>
  <si>
    <t>Move Forward</t>
  </si>
  <si>
    <t>Entr your percentage of ownership Input P</t>
  </si>
  <si>
    <t>Adjusted Profit</t>
  </si>
  <si>
    <t>Sum of above</t>
  </si>
  <si>
    <t>unincorporated Partnership</t>
  </si>
  <si>
    <t>Your share x P%</t>
  </si>
  <si>
    <t>Move to Free Zone</t>
  </si>
  <si>
    <t>Is it commercial Property</t>
  </si>
  <si>
    <t>No= No impact</t>
  </si>
  <si>
    <t>If M&gt;3MAND &lt;5 M= You can Use IFRS for SME
If M &gt;5M you need to keep books in full IFRS and get them audited annually</t>
  </si>
  <si>
    <t>free zone non qulifying income</t>
  </si>
  <si>
    <t>property income</t>
  </si>
  <si>
    <t>TAX Calculator - Disclimer</t>
  </si>
  <si>
    <t>This calculator is for educational purposes, Site owner will not be responsible for it accuracy. User should take advise from a qualified tax expert before relying on the results of this calcualtor. The calcualtor does not include tax groups, government entites subject ot ax, treaty relief, restructuring relif etcetra.</t>
  </si>
  <si>
    <t>Amount of reliasation gains included above</t>
  </si>
  <si>
    <t>First 375000 or Freezone Qualifying income</t>
  </si>
  <si>
    <t>Scenario 1:</t>
  </si>
  <si>
    <t>Non-Resident Individual &gt; AED 1M</t>
  </si>
  <si>
    <t>Scenario 2:</t>
  </si>
  <si>
    <t>Opted for tax in UAE</t>
  </si>
  <si>
    <t>Tax @ 9%</t>
  </si>
  <si>
    <t>Non-Resident PE &gt; AED 3M</t>
  </si>
  <si>
    <t>Scenario 3:</t>
  </si>
  <si>
    <t>Resident Individual &gt; AED 1M</t>
  </si>
  <si>
    <t>Income - UAE source</t>
  </si>
  <si>
    <t>Income - Foreign source</t>
  </si>
  <si>
    <t>Total</t>
  </si>
  <si>
    <r>
      <t xml:space="preserve">Non-Resident Individual &gt; AED 1M </t>
    </r>
    <r>
      <rPr>
        <b/>
        <sz val="11"/>
        <color theme="1"/>
        <rFont val="Calibri"/>
        <family val="2"/>
        <scheme val="minor"/>
      </rPr>
      <t>+</t>
    </r>
    <r>
      <rPr>
        <sz val="11"/>
        <color theme="1"/>
        <rFont val="Calibri"/>
        <family val="2"/>
        <scheme val="minor"/>
      </rPr>
      <t xml:space="preserve"> Foreign source income</t>
    </r>
  </si>
  <si>
    <t>Scenario 4:</t>
  </si>
  <si>
    <t>Foreign Source income tax rate</t>
  </si>
  <si>
    <t>Tax - UAE income 9%</t>
  </si>
  <si>
    <t>Tax - Foreign source income 5% (9%-4%)</t>
  </si>
  <si>
    <t>Scenario 5:</t>
  </si>
  <si>
    <r>
      <t xml:space="preserve">Unincorporated partnership &gt; AED 1M </t>
    </r>
    <r>
      <rPr>
        <b/>
        <sz val="11"/>
        <color theme="1"/>
        <rFont val="Calibri"/>
        <family val="2"/>
        <scheme val="minor"/>
      </rPr>
      <t>+</t>
    </r>
    <r>
      <rPr>
        <sz val="11"/>
        <color theme="1"/>
        <rFont val="Calibri"/>
        <family val="2"/>
        <scheme val="minor"/>
      </rPr>
      <t xml:space="preserve"> Share %age 70</t>
    </r>
  </si>
  <si>
    <t>Percentage</t>
  </si>
  <si>
    <t>Scenario 6:</t>
  </si>
  <si>
    <t>Output</t>
  </si>
  <si>
    <t>Residential Status</t>
  </si>
  <si>
    <t>Legal Status</t>
  </si>
  <si>
    <t>Non qulifying income</t>
  </si>
  <si>
    <t>Property Income</t>
  </si>
  <si>
    <t>Qualifying income Freezone</t>
  </si>
  <si>
    <t>Qulifying income non freezone</t>
  </si>
  <si>
    <t>Other Income</t>
  </si>
  <si>
    <t>Scenario 1</t>
  </si>
  <si>
    <t>Non resident Person</t>
  </si>
  <si>
    <t>Yes- not optd for UAE tax)</t>
  </si>
  <si>
    <t>Scenario 2</t>
  </si>
  <si>
    <t>Individual Less than 1 M</t>
  </si>
  <si>
    <t>Yes (900000) income</t>
  </si>
  <si>
    <t>Scenario3</t>
  </si>
  <si>
    <t>Individual &gt;1 M income</t>
  </si>
  <si>
    <t>yes 8000000</t>
  </si>
  <si>
    <t>yes</t>
  </si>
  <si>
    <t>Scenario 4</t>
  </si>
  <si>
    <t>Individual &gt;1 M income, huge interest expense</t>
  </si>
  <si>
    <t>Yes 80000000</t>
  </si>
  <si>
    <t>Scenario 5</t>
  </si>
  <si>
    <t>Individual &gt;1 M with huge interest and crry forward losses and non FZ property income</t>
  </si>
  <si>
    <t>property Income</t>
  </si>
  <si>
    <t>Tax Liability</t>
  </si>
  <si>
    <t>Tax liability before losses and tax credit</t>
  </si>
  <si>
    <t xml:space="preserve">Scenario 6 </t>
  </si>
  <si>
    <t>Scenario 7</t>
  </si>
  <si>
    <t>FZ Company with other income and  commercial property income</t>
  </si>
  <si>
    <t>FZ Company with other income and  non commercial property income</t>
  </si>
  <si>
    <t>Scenario 8</t>
  </si>
  <si>
    <t>SME Relief</t>
  </si>
  <si>
    <t>Scenario 9</t>
  </si>
  <si>
    <t>Normal Company- Main land, SME relief</t>
  </si>
  <si>
    <t>no</t>
  </si>
  <si>
    <t>Amount included above as expense not wholy related to business</t>
  </si>
  <si>
    <t>Normal Company- Main land woth crry forwar loss 30 Million</t>
  </si>
  <si>
    <t>Tax Calcualtor Result</t>
  </si>
  <si>
    <t>Mobile Number</t>
  </si>
  <si>
    <t>Company/Business Name:</t>
  </si>
  <si>
    <t>To:</t>
  </si>
  <si>
    <t>From:</t>
  </si>
  <si>
    <t>Resident Juridical person</t>
  </si>
  <si>
    <t>Non resident Juridical Person</t>
  </si>
  <si>
    <t>If your annual revenue is less than AED 1 Million, then you are exempt from tax, alternatively move to next Question</t>
  </si>
  <si>
    <t>If you don’t have a permanat establishment or nexus in UAE you are subject to 0% With Holding Tax from UAE sourced income, altrernatively if you have a UAE Permanent Establishment of nexus then move forward to Resident PE questions below</t>
  </si>
  <si>
    <t>What is your Business UAE residential Status</t>
  </si>
  <si>
    <t>What is your Business UAE legal status</t>
  </si>
  <si>
    <t>Free Zone Entity</t>
  </si>
  <si>
    <t>Your Income tax is computed as below:</t>
  </si>
  <si>
    <t>Deminis Limit 1</t>
  </si>
  <si>
    <t>Total Income</t>
  </si>
  <si>
    <t>Qualifying Income</t>
  </si>
  <si>
    <t>Deminis Limit 2</t>
  </si>
  <si>
    <t>Tax Payable</t>
  </si>
  <si>
    <t>Deminins tests Result</t>
  </si>
  <si>
    <t>Your income from Qualifying transactions with free zone entities</t>
  </si>
  <si>
    <t>Your Income from transactions with non freezone persons for Qualifying Activities</t>
  </si>
  <si>
    <t>General Data Module</t>
  </si>
  <si>
    <t xml:space="preserve">Cost Of Income </t>
  </si>
  <si>
    <t>Enter as positive figure</t>
  </si>
  <si>
    <t>Enter as negative figure</t>
  </si>
  <si>
    <t>Calculated Field</t>
  </si>
  <si>
    <t>Gains enter as negative figure, losses enter as positive figure</t>
  </si>
  <si>
    <t>Any domestic dividend income included in accounting income</t>
  </si>
  <si>
    <t>Enter as positive figure for net interest expense and negative figure for net interest income</t>
  </si>
  <si>
    <t xml:space="preserve">Enter as positive figure </t>
  </si>
  <si>
    <t>Amount of expense included above not wholy related to business- enter only non business portion</t>
  </si>
  <si>
    <t>Any foreign dividends or participating income included in accounting income - only enter figure if above 5% holding and the tax rate in host country is below 9%</t>
  </si>
  <si>
    <t>TAX Calculations</t>
  </si>
  <si>
    <t>Amount of unrealised gains included above</t>
  </si>
  <si>
    <t>Net Interest Computaiton</t>
  </si>
  <si>
    <t>EBITDA</t>
  </si>
  <si>
    <t>Limitation</t>
  </si>
  <si>
    <t>Max Limit</t>
  </si>
  <si>
    <t>Allowed Limit</t>
  </si>
  <si>
    <t>Please enter negative figure</t>
  </si>
  <si>
    <t>First 375000 Exempt</t>
  </si>
  <si>
    <t xml:space="preserve">Tax Payable @ 9% </t>
  </si>
  <si>
    <t>Commercial proprty income in Freezone</t>
  </si>
  <si>
    <t>Non commercial property Income</t>
  </si>
  <si>
    <t>Taxable Income @ 9%</t>
  </si>
  <si>
    <t>Property Income - Comemrcial Freezone</t>
  </si>
  <si>
    <t>Commercial Freezone Property Income waiver</t>
  </si>
  <si>
    <t xml:space="preserve">Income </t>
  </si>
  <si>
    <t>Did you make an election of relaisation basis of accounting</t>
  </si>
  <si>
    <t>Add back unrelaised gains for elections made</t>
  </si>
  <si>
    <t>Any income or captal gains already taxed in UAE</t>
  </si>
  <si>
    <t>Enter as negative figure if sales were made at lower then market value and negative figure is vice versa</t>
  </si>
  <si>
    <t>Other Matters</t>
  </si>
  <si>
    <t>You may elect below (where relevant to you):</t>
  </si>
  <si>
    <t xml:space="preserve">3. Account for gain and losses on realisation basis </t>
  </si>
  <si>
    <t>You may make below applications to FTA</t>
  </si>
  <si>
    <t>B</t>
  </si>
  <si>
    <t>C</t>
  </si>
  <si>
    <t>Informations</t>
  </si>
  <si>
    <t>Your other income- Excluded/Non Qualifying income</t>
  </si>
  <si>
    <t>Following are considered qualifying  activities</t>
  </si>
  <si>
    <t>1. Manufacturing of goods or materials;</t>
  </si>
  <si>
    <t>2. Processing of goods or materials;</t>
  </si>
  <si>
    <t>3. Holding of shares and other securities;</t>
  </si>
  <si>
    <t>4. Ownership, management and operation of Ships;</t>
  </si>
  <si>
    <t>5. Reinsurance services subject to the regulatory oversight of the relevant competent authority in the UAE;</t>
  </si>
  <si>
    <t>6. Fund management services subject to the regulatory oversight by the relevant competent authority in the UAE;</t>
  </si>
  <si>
    <t>7. Wealth and investment management services subject to the regulatory oversight by the relevant competent authority in the UAE;</t>
  </si>
  <si>
    <t>8. Headquarter services to Related Parties;</t>
  </si>
  <si>
    <t>9. Treasury and financing services to Related Parties;</t>
  </si>
  <si>
    <t>10. Financing and leasing of Aircraft, including engines and rotable components;</t>
  </si>
  <si>
    <t>11. Distribution of goods or materials in or from a Designated Zone to a customer that resells such goods or materials, or parts thereof or processes or alters such goods or materials or parts thereof for the purposes of sale or resale;</t>
  </si>
  <si>
    <t>12. Logistics services; and</t>
  </si>
  <si>
    <t>13. Any ancillary activities (which serve no independent function) to the above activities.</t>
  </si>
  <si>
    <t>Other income means income which is not qualifying and/or includes income from below activities</t>
  </si>
  <si>
    <t>1. Transactions with natural persons, except in relation to certain Qualifying Activities</t>
  </si>
  <si>
    <t>2. Banking, insurance, finance and leasing activities that are subject to the relevant regulatory oversight of the relevant competent authority in the UAE, except for certain exceptions;</t>
  </si>
  <si>
    <t>3. Ownership or exploitation of UAE immovable property, other than Commercial Property located in a Free Zone provided such activity in relation to Immovable Property located in a Free Zone is conducted with other Free Zone Persons;</t>
  </si>
  <si>
    <t>4. Ownership or exploitation of intellectual property assets; and</t>
  </si>
  <si>
    <t>5. Activities that are ancillary (which serve no independent function) to the above activities.</t>
  </si>
  <si>
    <t xml:space="preserve">                                                                                                                             - Disclaimer-
This calculator is for educational purposes. Site owner will not be responsible for it accuracy. User should take advise from a qualified tax expert before relying on the results of This calcualtor. the calcualtor does not include tax groups, government entites subject to tax, treaty relief, restructuring relief, all aspects of property income and all scenatrios of income etcetra.</t>
  </si>
  <si>
    <t>Tax Liability @9%</t>
  </si>
  <si>
    <t>Remaining Income</t>
  </si>
  <si>
    <t xml:space="preserve"> (No more than 75% of taxable income)</t>
  </si>
  <si>
    <t>Less: Carry forward tax loss</t>
  </si>
  <si>
    <t>Enter your share</t>
  </si>
  <si>
    <t>Unincorporated Partnership</t>
  </si>
  <si>
    <t xml:space="preserve"> (M)</t>
  </si>
  <si>
    <t>Add back additonal profit for transfer pricing</t>
  </si>
  <si>
    <t>Add back not wholly business expense</t>
  </si>
  <si>
    <t>Only 50% of declared entrtainement expenditure</t>
  </si>
  <si>
    <t xml:space="preserve"> [Add back greater of L-{(30% of K) OR 12M}]</t>
  </si>
  <si>
    <t>Subtract from total income</t>
  </si>
  <si>
    <t>Domestic dividends</t>
  </si>
  <si>
    <t>(Add Back J)</t>
  </si>
  <si>
    <t>(Add back H)</t>
  </si>
  <si>
    <t>(Add back G if C= True)</t>
  </si>
  <si>
    <t>Adjustments:</t>
  </si>
  <si>
    <t>Input (E)</t>
  </si>
  <si>
    <t>months</t>
  </si>
  <si>
    <t>Output (A)</t>
  </si>
  <si>
    <t>Outputs</t>
  </si>
  <si>
    <t>Input (O)</t>
  </si>
  <si>
    <t>Input (N)</t>
  </si>
  <si>
    <t>Input (M)</t>
  </si>
  <si>
    <t>Input (L)</t>
  </si>
  <si>
    <t>Input (K)</t>
  </si>
  <si>
    <t>Did you elect for realisation basis of accounting ?</t>
  </si>
  <si>
    <t>Input (C)</t>
  </si>
  <si>
    <t>Input (J)</t>
  </si>
  <si>
    <t>Any domestic dividend included in total incomE</t>
  </si>
  <si>
    <t>Input (H)</t>
  </si>
  <si>
    <t>Input (G)</t>
  </si>
  <si>
    <t>Amount of reliasatio gains included above</t>
  </si>
  <si>
    <t>Input (D)</t>
  </si>
  <si>
    <t>@9%</t>
  </si>
  <si>
    <t>Input (F)</t>
  </si>
  <si>
    <t>*Input Qualifying income</t>
  </si>
  <si>
    <t>*Input all income</t>
  </si>
  <si>
    <t>@0%</t>
  </si>
  <si>
    <t xml:space="preserve">tax 0% on 375000 and 9% on remianing </t>
  </si>
  <si>
    <t xml:space="preserve">Enter here (if property income is above AED 1,000,000 </t>
  </si>
  <si>
    <t>NO TAX</t>
  </si>
  <si>
    <t>Enter here (if property income less than AED 1,000,000)</t>
  </si>
  <si>
    <t>Input (P)</t>
  </si>
  <si>
    <t xml:space="preserve"> (pop up fo rconditions)</t>
  </si>
  <si>
    <t>End - No tax</t>
  </si>
  <si>
    <t>Basic       Info</t>
  </si>
  <si>
    <t>Tax Year</t>
  </si>
  <si>
    <t>To</t>
  </si>
  <si>
    <t>From</t>
  </si>
  <si>
    <t>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</si>
</sst>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_-* #,##0.0_-;\-* #,##0.0_-;_-* &quot;-&quot;?_-;_-@_-"/>
    <numFmt numFmtId="166" formatCode="[$]dd\-mmm\-yyyy;@" x16r2:formatCode16="[$-en-PK,1]dd\-mmm\-yyyy;@"/>
    <numFmt numFmtId="167" formatCode="_(* #,##0.00_);_(* \(#,##0.00\);_(* &quot;-&quot;??_);_(@_)"/>
    <numFmt numFmtId="168" formatCode="_(* #,##0_);_(* \(#,##0\);_(* &quot;-&quot;??_);_(@_)"/>
  </numFmts>
  <fonts count="16" x14ac:knownFonts="1">
    <font>
      <sz val="11"/>
      <color theme="1"/>
      <name val="Calibri"/>
      <family val="2"/>
      <scheme val="minor"/>
    </font>
    <font>
      <sz val="11"/>
      <color rgb="FFFF0000"/>
      <name val="Calibri"/>
      <family val="2"/>
      <scheme val="minor"/>
    </font>
    <font>
      <b/>
      <u/>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
      <name val="Calibri"/>
      <family val="2"/>
      <scheme val="minor"/>
    </font>
    <font>
      <sz val="11"/>
      <name val="Calibri"/>
      <family val="2"/>
      <scheme val="minor"/>
    </font>
    <font>
      <sz val="11"/>
      <color rgb="FF000000"/>
      <name val="Calibri"/>
      <family val="2"/>
      <scheme val="minor"/>
    </font>
    <font>
      <b/>
      <u/>
      <sz val="11"/>
      <color rgb="FF000000"/>
      <name val="Calibri"/>
      <family val="2"/>
      <scheme val="minor"/>
    </font>
    <font>
      <sz val="10"/>
      <color theme="1"/>
      <name val="Calibri"/>
      <family val="2"/>
      <scheme val="minor"/>
    </font>
    <font>
      <sz val="9"/>
      <color rgb="FFFF0000"/>
      <name val="Calibri"/>
      <family val="2"/>
      <scheme val="minor"/>
    </font>
    <font>
      <sz val="9"/>
      <color theme="1"/>
      <name val="Calibri"/>
      <family val="2"/>
      <scheme val="minor"/>
    </font>
    <font>
      <sz val="8"/>
      <color rgb="FFFF0000"/>
      <name val="Calibri"/>
      <family val="2"/>
      <scheme val="minor"/>
    </font>
    <font>
      <b/>
      <u/>
      <sz val="12"/>
      <color theme="1"/>
      <name val="Calibri"/>
      <family val="2"/>
      <scheme val="minor"/>
    </font>
    <font>
      <sz val="10"/>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249977111117893"/>
        <bgColor indexed="64"/>
      </patternFill>
    </fill>
    <fill>
      <patternFill patternType="solid">
        <fgColor rgb="FFFFC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s>
  <borders count="13">
    <border>
      <left/>
      <right/>
      <top/>
      <bottom/>
      <diagonal/>
    </border>
    <border>
      <left/>
      <right/>
      <top style="thin">
        <color indexed="64"/>
      </top>
      <bottom/>
      <diagonal/>
    </border>
    <border>
      <left/>
      <right/>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167" fontId="3" fillId="0" borderId="0" applyFont="0" applyFill="0" applyBorder="0" applyAlignment="0" applyProtection="0"/>
  </cellStyleXfs>
  <cellXfs count="108">
    <xf numFmtId="0" fontId="0" fillId="0" borderId="0" xfId="0"/>
    <xf numFmtId="0" fontId="2" fillId="0" borderId="0" xfId="0" applyFont="1"/>
    <xf numFmtId="0" fontId="0" fillId="2" borderId="0" xfId="0" applyFill="1"/>
    <xf numFmtId="0" fontId="0" fillId="2" borderId="0" xfId="0" quotePrefix="1" applyFill="1"/>
    <xf numFmtId="9" fontId="0" fillId="0" borderId="0" xfId="0" applyNumberFormat="1"/>
    <xf numFmtId="0" fontId="1" fillId="2" borderId="0" xfId="0" applyFont="1" applyFill="1"/>
    <xf numFmtId="0" fontId="0" fillId="0" borderId="0" xfId="0" applyAlignment="1">
      <alignment wrapText="1"/>
    </xf>
    <xf numFmtId="0" fontId="0" fillId="2" borderId="0" xfId="0" applyFill="1" applyAlignment="1">
      <alignment wrapText="1"/>
    </xf>
    <xf numFmtId="0" fontId="0" fillId="3" borderId="0" xfId="0" applyFill="1"/>
    <xf numFmtId="0" fontId="0" fillId="4" borderId="0" xfId="0" applyFill="1"/>
    <xf numFmtId="0" fontId="0" fillId="4" borderId="0" xfId="0" applyFill="1" applyAlignment="1">
      <alignment wrapText="1"/>
    </xf>
    <xf numFmtId="0" fontId="0" fillId="5" borderId="0" xfId="0" applyFill="1" applyAlignment="1">
      <alignment wrapText="1"/>
    </xf>
    <xf numFmtId="0" fontId="0" fillId="5" borderId="0" xfId="0" applyFill="1"/>
    <xf numFmtId="0" fontId="0" fillId="6" borderId="0" xfId="0" applyFill="1" applyAlignment="1">
      <alignment wrapText="1"/>
    </xf>
    <xf numFmtId="0" fontId="0" fillId="6" borderId="0" xfId="0" applyFill="1"/>
    <xf numFmtId="164" fontId="0" fillId="0" borderId="0" xfId="1" applyNumberFormat="1" applyFont="1"/>
    <xf numFmtId="164" fontId="0" fillId="0" borderId="0" xfId="0" applyNumberFormat="1"/>
    <xf numFmtId="164" fontId="0" fillId="0" borderId="1" xfId="0" applyNumberFormat="1" applyBorder="1"/>
    <xf numFmtId="164" fontId="0" fillId="0" borderId="2" xfId="1" applyNumberFormat="1" applyFont="1" applyBorder="1"/>
    <xf numFmtId="0" fontId="4" fillId="0" borderId="0" xfId="0" applyFont="1"/>
    <xf numFmtId="9" fontId="0" fillId="0" borderId="0" xfId="2" applyFont="1"/>
    <xf numFmtId="0" fontId="2" fillId="0" borderId="0" xfId="0" applyFont="1" applyAlignment="1">
      <alignment wrapText="1"/>
    </xf>
    <xf numFmtId="43" fontId="0" fillId="0" borderId="0" xfId="1" applyFont="1"/>
    <xf numFmtId="9" fontId="4" fillId="0" borderId="0" xfId="0" applyNumberFormat="1" applyFont="1"/>
    <xf numFmtId="164" fontId="0" fillId="0" borderId="3" xfId="1" applyNumberFormat="1" applyFont="1" applyBorder="1"/>
    <xf numFmtId="164" fontId="0" fillId="0" borderId="3" xfId="1" applyNumberFormat="1" applyFont="1" applyFill="1" applyBorder="1"/>
    <xf numFmtId="164" fontId="0" fillId="0" borderId="0" xfId="1" applyNumberFormat="1" applyFont="1" applyFill="1" applyBorder="1"/>
    <xf numFmtId="164" fontId="4" fillId="0" borderId="0" xfId="1" applyNumberFormat="1" applyFont="1"/>
    <xf numFmtId="165" fontId="0" fillId="0" borderId="0" xfId="0" applyNumberFormat="1"/>
    <xf numFmtId="0" fontId="6" fillId="0" borderId="0" xfId="0" applyFont="1"/>
    <xf numFmtId="164" fontId="7" fillId="0" borderId="0" xfId="1" applyNumberFormat="1" applyFont="1"/>
    <xf numFmtId="164" fontId="4" fillId="0" borderId="0" xfId="0" applyNumberFormat="1" applyFont="1"/>
    <xf numFmtId="0" fontId="0" fillId="7" borderId="0" xfId="0" applyFill="1"/>
    <xf numFmtId="0" fontId="0" fillId="8" borderId="0" xfId="0" applyFill="1"/>
    <xf numFmtId="0" fontId="1" fillId="0" borderId="0" xfId="0" applyFont="1"/>
    <xf numFmtId="0" fontId="0" fillId="0" borderId="0" xfId="0" quotePrefix="1"/>
    <xf numFmtId="0" fontId="1" fillId="0" borderId="0" xfId="0" quotePrefix="1" applyFont="1"/>
    <xf numFmtId="43" fontId="0" fillId="8" borderId="0" xfId="1" applyFont="1" applyFill="1"/>
    <xf numFmtId="43" fontId="0" fillId="0" borderId="0" xfId="0" applyNumberFormat="1"/>
    <xf numFmtId="0" fontId="4" fillId="8" borderId="0" xfId="0" applyFont="1" applyFill="1"/>
    <xf numFmtId="0" fontId="0" fillId="9" borderId="0" xfId="0" applyFill="1"/>
    <xf numFmtId="43" fontId="0" fillId="9" borderId="0" xfId="0" applyNumberFormat="1" applyFill="1"/>
    <xf numFmtId="0" fontId="0" fillId="9" borderId="0" xfId="0" quotePrefix="1" applyFill="1"/>
    <xf numFmtId="0" fontId="0" fillId="0" borderId="0" xfId="0" applyAlignment="1">
      <alignment horizontal="center"/>
    </xf>
    <xf numFmtId="10" fontId="0" fillId="0" borderId="0" xfId="2" applyNumberFormat="1" applyFont="1"/>
    <xf numFmtId="164" fontId="0" fillId="8" borderId="0" xfId="1" applyNumberFormat="1" applyFont="1" applyFill="1"/>
    <xf numFmtId="164" fontId="0" fillId="8" borderId="4" xfId="1" applyNumberFormat="1" applyFont="1" applyFill="1" applyBorder="1"/>
    <xf numFmtId="164" fontId="0" fillId="8" borderId="0" xfId="1" applyNumberFormat="1" applyFont="1" applyFill="1" applyBorder="1"/>
    <xf numFmtId="164" fontId="0" fillId="9" borderId="0" xfId="1" applyNumberFormat="1" applyFont="1" applyFill="1"/>
    <xf numFmtId="164" fontId="0" fillId="9" borderId="4" xfId="1" applyNumberFormat="1" applyFont="1" applyFill="1" applyBorder="1"/>
    <xf numFmtId="164" fontId="0" fillId="10" borderId="5" xfId="1" applyNumberFormat="1" applyFont="1" applyFill="1" applyBorder="1"/>
    <xf numFmtId="9" fontId="0" fillId="8" borderId="0" xfId="0" applyNumberFormat="1" applyFill="1"/>
    <xf numFmtId="0" fontId="0" fillId="0" borderId="0" xfId="0" applyAlignment="1">
      <alignment vertical="center"/>
    </xf>
    <xf numFmtId="0" fontId="8" fillId="0" borderId="0" xfId="0" applyFont="1" applyAlignment="1">
      <alignment vertical="center"/>
    </xf>
    <xf numFmtId="0" fontId="0" fillId="11" borderId="0" xfId="0" applyFill="1"/>
    <xf numFmtId="0" fontId="9" fillId="0" borderId="0" xfId="0" applyFont="1" applyAlignment="1">
      <alignment vertical="center"/>
    </xf>
    <xf numFmtId="166" fontId="0" fillId="0" borderId="0" xfId="0" applyNumberFormat="1"/>
    <xf numFmtId="0" fontId="4" fillId="12" borderId="6" xfId="0" applyFont="1" applyFill="1" applyBorder="1"/>
    <xf numFmtId="167" fontId="0" fillId="0" borderId="0" xfId="0" applyNumberFormat="1"/>
    <xf numFmtId="167" fontId="0" fillId="0" borderId="6" xfId="0" applyNumberFormat="1" applyBorder="1"/>
    <xf numFmtId="0" fontId="0" fillId="0" borderId="6" xfId="0" applyBorder="1"/>
    <xf numFmtId="0" fontId="10" fillId="0" borderId="0" xfId="0" applyFont="1"/>
    <xf numFmtId="167" fontId="0" fillId="12" borderId="6" xfId="0" applyNumberFormat="1" applyFill="1" applyBorder="1"/>
    <xf numFmtId="0" fontId="11" fillId="0" borderId="0" xfId="0" applyFont="1"/>
    <xf numFmtId="0" fontId="0" fillId="2" borderId="6" xfId="0" applyFill="1" applyBorder="1"/>
    <xf numFmtId="167" fontId="0" fillId="2" borderId="6" xfId="0" applyNumberFormat="1" applyFill="1" applyBorder="1"/>
    <xf numFmtId="0" fontId="13" fillId="0" borderId="0" xfId="0" applyFont="1"/>
    <xf numFmtId="167" fontId="0" fillId="2" borderId="6" xfId="3" applyFont="1" applyFill="1" applyBorder="1"/>
    <xf numFmtId="0" fontId="1" fillId="0" borderId="0" xfId="0" applyFont="1" applyAlignment="1">
      <alignment horizontal="center"/>
    </xf>
    <xf numFmtId="0" fontId="1" fillId="0" borderId="8" xfId="0" applyFont="1" applyBorder="1"/>
    <xf numFmtId="0" fontId="14" fillId="0" borderId="0" xfId="0" applyFont="1"/>
    <xf numFmtId="0" fontId="0" fillId="13" borderId="6" xfId="0" applyFill="1" applyBorder="1"/>
    <xf numFmtId="168" fontId="0" fillId="0" borderId="0" xfId="3" applyNumberFormat="1" applyFont="1"/>
    <xf numFmtId="0" fontId="0" fillId="13" borderId="6" xfId="0" quotePrefix="1" applyFill="1" applyBorder="1" applyAlignment="1">
      <alignment horizontal="center"/>
    </xf>
    <xf numFmtId="0" fontId="0" fillId="0" borderId="9" xfId="0" applyBorder="1"/>
    <xf numFmtId="0" fontId="1" fillId="0" borderId="0" xfId="0" quotePrefix="1" applyFont="1" applyAlignment="1">
      <alignment horizontal="center"/>
    </xf>
    <xf numFmtId="0" fontId="0" fillId="0" borderId="0" xfId="0" applyAlignment="1">
      <alignment horizontal="left"/>
    </xf>
    <xf numFmtId="0" fontId="11" fillId="0" borderId="0" xfId="0" applyFont="1" applyAlignment="1">
      <alignment horizontal="center"/>
    </xf>
    <xf numFmtId="0" fontId="15" fillId="0" borderId="0" xfId="0" quotePrefix="1" applyFont="1" applyAlignment="1">
      <alignment horizontal="center"/>
    </xf>
    <xf numFmtId="0" fontId="12" fillId="0" borderId="0" xfId="0" applyFont="1"/>
    <xf numFmtId="0" fontId="15" fillId="0" borderId="0" xfId="0" applyFont="1" applyAlignment="1">
      <alignment horizontal="center"/>
    </xf>
    <xf numFmtId="0" fontId="0" fillId="14" borderId="0" xfId="0" applyFill="1"/>
    <xf numFmtId="0" fontId="0" fillId="14" borderId="0" xfId="0" applyFill="1" applyAlignment="1">
      <alignment horizontal="center"/>
    </xf>
    <xf numFmtId="0" fontId="0" fillId="14" borderId="0" xfId="0" applyFill="1" applyAlignment="1">
      <alignment wrapText="1"/>
    </xf>
    <xf numFmtId="0" fontId="0" fillId="0" borderId="12" xfId="0" applyBorder="1"/>
    <xf numFmtId="0" fontId="4" fillId="0" borderId="0" xfId="0" applyFont="1" applyAlignment="1">
      <alignment horizontal="center"/>
    </xf>
    <xf numFmtId="0" fontId="0" fillId="15" borderId="0" xfId="0" applyFill="1" applyAlignment="1">
      <alignment wrapText="1"/>
    </xf>
    <xf numFmtId="0" fontId="0" fillId="15" borderId="0" xfId="0" applyFill="1"/>
    <xf numFmtId="0" fontId="0" fillId="2" borderId="0" xfId="0" quotePrefix="1" applyFill="1" applyAlignment="1">
      <alignment horizontal="left" vertical="center" wrapText="1"/>
    </xf>
    <xf numFmtId="0" fontId="0" fillId="2" borderId="0" xfId="0" applyFill="1" applyAlignment="1">
      <alignment horizontal="left" vertical="center" wrapText="1"/>
    </xf>
    <xf numFmtId="0" fontId="0" fillId="0" borderId="0" xfId="0" applyAlignment="1">
      <alignment horizontal="center"/>
    </xf>
    <xf numFmtId="0" fontId="0" fillId="4" borderId="0" xfId="0" quotePrefix="1" applyFill="1" applyAlignment="1">
      <alignment horizontal="left" wrapText="1"/>
    </xf>
    <xf numFmtId="166" fontId="0" fillId="8" borderId="0" xfId="0" applyNumberFormat="1" applyFill="1" applyAlignment="1">
      <alignment horizontal="center"/>
    </xf>
    <xf numFmtId="0" fontId="1" fillId="8" borderId="0" xfId="0" quotePrefix="1" applyFont="1" applyFill="1" applyAlignment="1">
      <alignment horizontal="left" wrapText="1"/>
    </xf>
    <xf numFmtId="0" fontId="0" fillId="8" borderId="0" xfId="0" applyFill="1" applyAlignment="1">
      <alignment horizontal="center"/>
    </xf>
    <xf numFmtId="0" fontId="0" fillId="0" borderId="8" xfId="0" applyBorder="1" applyAlignment="1">
      <alignment horizontal="left"/>
    </xf>
    <xf numFmtId="0" fontId="0" fillId="0" borderId="0" xfId="0" applyAlignment="1">
      <alignment horizontal="left"/>
    </xf>
    <xf numFmtId="0" fontId="12" fillId="0" borderId="0" xfId="0" applyFont="1" applyAlignment="1">
      <alignment horizontal="center" vertical="center" wrapText="1"/>
    </xf>
    <xf numFmtId="0" fontId="12" fillId="0" borderId="8" xfId="0" applyFont="1" applyBorder="1" applyAlignment="1">
      <alignment horizontal="center" vertical="center"/>
    </xf>
    <xf numFmtId="0" fontId="12" fillId="0" borderId="7" xfId="0" applyFont="1" applyBorder="1" applyAlignment="1">
      <alignment horizontal="center" vertical="center"/>
    </xf>
    <xf numFmtId="0" fontId="4" fillId="0" borderId="0" xfId="0" applyFont="1" applyAlignment="1">
      <alignment horizontal="center" vertical="center" wrapText="1"/>
    </xf>
    <xf numFmtId="0" fontId="0" fillId="13" borderId="11" xfId="0" applyFill="1" applyBorder="1" applyAlignment="1">
      <alignment horizontal="center"/>
    </xf>
    <xf numFmtId="0" fontId="0" fillId="13" borderId="10" xfId="0" applyFill="1" applyBorder="1" applyAlignment="1">
      <alignment horizontal="center"/>
    </xf>
    <xf numFmtId="0" fontId="0" fillId="0" borderId="12" xfId="0" applyBorder="1" applyAlignment="1">
      <alignment horizontal="center"/>
    </xf>
    <xf numFmtId="9" fontId="0" fillId="13" borderId="11" xfId="2" applyFont="1" applyFill="1" applyBorder="1" applyAlignment="1">
      <alignment horizontal="center"/>
    </xf>
    <xf numFmtId="9" fontId="0" fillId="13" borderId="9" xfId="2" applyFont="1" applyFill="1" applyBorder="1" applyAlignment="1">
      <alignment horizontal="center"/>
    </xf>
    <xf numFmtId="9" fontId="0" fillId="13" borderId="10" xfId="2" applyFont="1" applyFill="1" applyBorder="1" applyAlignment="1">
      <alignment horizontal="center"/>
    </xf>
    <xf numFmtId="0" fontId="11" fillId="0" borderId="0" xfId="0" applyFont="1" applyAlignment="1">
      <alignment horizontal="center"/>
    </xf>
  </cellXfs>
  <cellStyles count="4">
    <cellStyle name="Comma" xfId="1" builtinId="3"/>
    <cellStyle name="Comma 2" xfId="3" xr:uid="{8FD27361-7831-499A-9485-F525A389E69E}"/>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678180</xdr:colOff>
      <xdr:row>32</xdr:row>
      <xdr:rowOff>60960</xdr:rowOff>
    </xdr:from>
    <xdr:to>
      <xdr:col>10</xdr:col>
      <xdr:colOff>442350</xdr:colOff>
      <xdr:row>45</xdr:row>
      <xdr:rowOff>137484</xdr:rowOff>
    </xdr:to>
    <xdr:pic>
      <xdr:nvPicPr>
        <xdr:cNvPr id="2" name="Picture 1">
          <a:extLst>
            <a:ext uri="{FF2B5EF4-FFF2-40B4-BE49-F238E27FC236}">
              <a16:creationId xmlns:a16="http://schemas.microsoft.com/office/drawing/2014/main" id="{65DC82C0-668E-E990-12C6-4F7C1748503A}"/>
            </a:ext>
          </a:extLst>
        </xdr:cNvPr>
        <xdr:cNvPicPr>
          <a:picLocks noChangeAspect="1"/>
        </xdr:cNvPicPr>
      </xdr:nvPicPr>
      <xdr:blipFill>
        <a:blip xmlns:r="http://schemas.openxmlformats.org/officeDocument/2006/relationships" r:embed="rId1"/>
        <a:stretch>
          <a:fillRect/>
        </a:stretch>
      </xdr:blipFill>
      <xdr:spPr>
        <a:xfrm>
          <a:off x="13296900" y="7741920"/>
          <a:ext cx="4503810" cy="40998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xdr:colOff>
      <xdr:row>2</xdr:row>
      <xdr:rowOff>7620</xdr:rowOff>
    </xdr:from>
    <xdr:to>
      <xdr:col>5</xdr:col>
      <xdr:colOff>594360</xdr:colOff>
      <xdr:row>10</xdr:row>
      <xdr:rowOff>22860</xdr:rowOff>
    </xdr:to>
    <xdr:sp macro="" textlink="">
      <xdr:nvSpPr>
        <xdr:cNvPr id="2" name="Speech Bubble: Rectangle with Corners Rounded 1">
          <a:extLst>
            <a:ext uri="{FF2B5EF4-FFF2-40B4-BE49-F238E27FC236}">
              <a16:creationId xmlns:a16="http://schemas.microsoft.com/office/drawing/2014/main" id="{AF8445FB-FB73-4A6A-85C7-6D279EDEBC9A}"/>
            </a:ext>
          </a:extLst>
        </xdr:cNvPr>
        <xdr:cNvSpPr/>
      </xdr:nvSpPr>
      <xdr:spPr>
        <a:xfrm>
          <a:off x="670560" y="373380"/>
          <a:ext cx="2971800" cy="1478280"/>
        </a:xfrm>
        <a:prstGeom prst="wedgeRoundRectCallout">
          <a:avLst>
            <a:gd name="adj1" fmla="val -63403"/>
            <a:gd name="adj2" fmla="val -48848"/>
            <a:gd name="adj3" fmla="val 16667"/>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00">
              <a:solidFill>
                <a:schemeClr val="lt1"/>
              </a:solidFill>
              <a:effectLst/>
              <a:latin typeface="+mn-lt"/>
              <a:ea typeface="+mn-ea"/>
              <a:cs typeface="+mn-cs"/>
            </a:rPr>
            <a:t>This calcualtor is for informational purposes only, site oweners will not be responsible for any loss resulting from use of calcualtor. Please obtain advise from a tax expert in respect of detrmination of your tax liability. This calculator does not include group reliefs, business by government entites, restucturing relief, tax treaty relief and such other credits you may be eligible for.</a:t>
          </a:r>
          <a:endParaRPr lang="en-US" sz="1000">
            <a:effectLst/>
          </a:endParaRPr>
        </a:p>
        <a:p>
          <a:pPr algn="l"/>
          <a:endParaRPr lang="en-US" sz="1000"/>
        </a:p>
      </xdr:txBody>
    </xdr:sp>
    <xdr:clientData/>
  </xdr:twoCellAnchor>
  <xdr:twoCellAnchor>
    <xdr:from>
      <xdr:col>11</xdr:col>
      <xdr:colOff>601980</xdr:colOff>
      <xdr:row>1</xdr:row>
      <xdr:rowOff>175260</xdr:rowOff>
    </xdr:from>
    <xdr:to>
      <xdr:col>14</xdr:col>
      <xdr:colOff>7620</xdr:colOff>
      <xdr:row>4</xdr:row>
      <xdr:rowOff>7620</xdr:rowOff>
    </xdr:to>
    <xdr:sp macro="" textlink="">
      <xdr:nvSpPr>
        <xdr:cNvPr id="3" name="Rectangle: Rounded Corners 2">
          <a:extLst>
            <a:ext uri="{FF2B5EF4-FFF2-40B4-BE49-F238E27FC236}">
              <a16:creationId xmlns:a16="http://schemas.microsoft.com/office/drawing/2014/main" id="{DD8CA935-F7B7-46AE-8C01-8AFA60C534AA}"/>
            </a:ext>
          </a:extLst>
        </xdr:cNvPr>
        <xdr:cNvSpPr/>
      </xdr:nvSpPr>
      <xdr:spPr>
        <a:xfrm>
          <a:off x="7307580" y="358140"/>
          <a:ext cx="1234440" cy="3810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t>Accounting Period</a:t>
          </a:r>
        </a:p>
      </xdr:txBody>
    </xdr:sp>
    <xdr:clientData/>
  </xdr:twoCellAnchor>
  <xdr:twoCellAnchor>
    <xdr:from>
      <xdr:col>14</xdr:col>
      <xdr:colOff>91440</xdr:colOff>
      <xdr:row>2</xdr:row>
      <xdr:rowOff>144780</xdr:rowOff>
    </xdr:from>
    <xdr:to>
      <xdr:col>14</xdr:col>
      <xdr:colOff>556260</xdr:colOff>
      <xdr:row>3</xdr:row>
      <xdr:rowOff>53340</xdr:rowOff>
    </xdr:to>
    <xdr:sp macro="" textlink="">
      <xdr:nvSpPr>
        <xdr:cNvPr id="4" name="Arrow: Right 3">
          <a:extLst>
            <a:ext uri="{FF2B5EF4-FFF2-40B4-BE49-F238E27FC236}">
              <a16:creationId xmlns:a16="http://schemas.microsoft.com/office/drawing/2014/main" id="{7844808C-4E1E-4C2B-A1F1-28FE09EADB52}"/>
            </a:ext>
          </a:extLst>
        </xdr:cNvPr>
        <xdr:cNvSpPr/>
      </xdr:nvSpPr>
      <xdr:spPr>
        <a:xfrm>
          <a:off x="8625840" y="510540"/>
          <a:ext cx="464820" cy="91440"/>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495300</xdr:colOff>
      <xdr:row>5</xdr:row>
      <xdr:rowOff>15240</xdr:rowOff>
    </xdr:from>
    <xdr:to>
      <xdr:col>14</xdr:col>
      <xdr:colOff>121920</xdr:colOff>
      <xdr:row>8</xdr:row>
      <xdr:rowOff>15240</xdr:rowOff>
    </xdr:to>
    <xdr:sp macro="" textlink="">
      <xdr:nvSpPr>
        <xdr:cNvPr id="5" name="Rectangle: Rounded Corners 4">
          <a:extLst>
            <a:ext uri="{FF2B5EF4-FFF2-40B4-BE49-F238E27FC236}">
              <a16:creationId xmlns:a16="http://schemas.microsoft.com/office/drawing/2014/main" id="{53D29706-4B2F-4E0E-9442-76C16DE9150A}"/>
            </a:ext>
          </a:extLst>
        </xdr:cNvPr>
        <xdr:cNvSpPr/>
      </xdr:nvSpPr>
      <xdr:spPr>
        <a:xfrm>
          <a:off x="7200900" y="929640"/>
          <a:ext cx="1455420" cy="54864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t>Is your annual turnover below AED 3,000,000?</a:t>
          </a:r>
        </a:p>
      </xdr:txBody>
    </xdr:sp>
    <xdr:clientData/>
  </xdr:twoCellAnchor>
  <xdr:twoCellAnchor>
    <xdr:from>
      <xdr:col>13</xdr:col>
      <xdr:colOff>0</xdr:colOff>
      <xdr:row>4</xdr:row>
      <xdr:rowOff>7620</xdr:rowOff>
    </xdr:from>
    <xdr:to>
      <xdr:col>13</xdr:col>
      <xdr:colOff>3810</xdr:colOff>
      <xdr:row>5</xdr:row>
      <xdr:rowOff>15240</xdr:rowOff>
    </xdr:to>
    <xdr:cxnSp macro="">
      <xdr:nvCxnSpPr>
        <xdr:cNvPr id="6" name="Straight Connector 5">
          <a:extLst>
            <a:ext uri="{FF2B5EF4-FFF2-40B4-BE49-F238E27FC236}">
              <a16:creationId xmlns:a16="http://schemas.microsoft.com/office/drawing/2014/main" id="{D20BBA09-7002-41FD-B45E-B192DD1CC3D0}"/>
            </a:ext>
          </a:extLst>
        </xdr:cNvPr>
        <xdr:cNvCxnSpPr>
          <a:stCxn id="3" idx="2"/>
          <a:endCxn id="5" idx="0"/>
        </xdr:cNvCxnSpPr>
      </xdr:nvCxnSpPr>
      <xdr:spPr>
        <a:xfrm>
          <a:off x="7924800" y="739140"/>
          <a:ext cx="3810" cy="190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441960</xdr:colOff>
      <xdr:row>5</xdr:row>
      <xdr:rowOff>0</xdr:rowOff>
    </xdr:from>
    <xdr:to>
      <xdr:col>20</xdr:col>
      <xdr:colOff>0</xdr:colOff>
      <xdr:row>7</xdr:row>
      <xdr:rowOff>175260</xdr:rowOff>
    </xdr:to>
    <xdr:sp macro="" textlink="">
      <xdr:nvSpPr>
        <xdr:cNvPr id="7" name="Rectangle: Single Corner Snipped 6">
          <a:extLst>
            <a:ext uri="{FF2B5EF4-FFF2-40B4-BE49-F238E27FC236}">
              <a16:creationId xmlns:a16="http://schemas.microsoft.com/office/drawing/2014/main" id="{03A92B6B-54EA-4B76-AAF5-DBFDD457CD0C}"/>
            </a:ext>
          </a:extLst>
        </xdr:cNvPr>
        <xdr:cNvSpPr/>
      </xdr:nvSpPr>
      <xdr:spPr>
        <a:xfrm rot="10800000" flipV="1">
          <a:off x="10805160" y="914400"/>
          <a:ext cx="1386840" cy="541020"/>
        </a:xfrm>
        <a:prstGeom prst="snip1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000"/>
            <a:t>Please apply for SME relief</a:t>
          </a:r>
        </a:p>
      </xdr:txBody>
    </xdr:sp>
    <xdr:clientData/>
  </xdr:twoCellAnchor>
  <xdr:twoCellAnchor>
    <xdr:from>
      <xdr:col>14</xdr:col>
      <xdr:colOff>601980</xdr:colOff>
      <xdr:row>5</xdr:row>
      <xdr:rowOff>76200</xdr:rowOff>
    </xdr:from>
    <xdr:to>
      <xdr:col>16</xdr:col>
      <xdr:colOff>7620</xdr:colOff>
      <xdr:row>7</xdr:row>
      <xdr:rowOff>129540</xdr:rowOff>
    </xdr:to>
    <xdr:sp macro="" textlink="">
      <xdr:nvSpPr>
        <xdr:cNvPr id="8" name="Oval 7">
          <a:extLst>
            <a:ext uri="{FF2B5EF4-FFF2-40B4-BE49-F238E27FC236}">
              <a16:creationId xmlns:a16="http://schemas.microsoft.com/office/drawing/2014/main" id="{8432AA18-2F6C-4D5B-8C51-0B5C0A344DBB}"/>
            </a:ext>
          </a:extLst>
        </xdr:cNvPr>
        <xdr:cNvSpPr/>
      </xdr:nvSpPr>
      <xdr:spPr>
        <a:xfrm>
          <a:off x="9136380" y="990600"/>
          <a:ext cx="624840" cy="4191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YES</a:t>
          </a:r>
        </a:p>
      </xdr:txBody>
    </xdr:sp>
    <xdr:clientData/>
  </xdr:twoCellAnchor>
  <xdr:twoCellAnchor>
    <xdr:from>
      <xdr:col>17</xdr:col>
      <xdr:colOff>53340</xdr:colOff>
      <xdr:row>6</xdr:row>
      <xdr:rowOff>45720</xdr:rowOff>
    </xdr:from>
    <xdr:to>
      <xdr:col>17</xdr:col>
      <xdr:colOff>396240</xdr:colOff>
      <xdr:row>6</xdr:row>
      <xdr:rowOff>152400</xdr:rowOff>
    </xdr:to>
    <xdr:sp macro="" textlink="">
      <xdr:nvSpPr>
        <xdr:cNvPr id="9" name="Arrow: Right 8">
          <a:extLst>
            <a:ext uri="{FF2B5EF4-FFF2-40B4-BE49-F238E27FC236}">
              <a16:creationId xmlns:a16="http://schemas.microsoft.com/office/drawing/2014/main" id="{FE5CFDF1-9584-4B2A-97E7-7CD11F5A14C0}"/>
            </a:ext>
          </a:extLst>
        </xdr:cNvPr>
        <xdr:cNvSpPr/>
      </xdr:nvSpPr>
      <xdr:spPr>
        <a:xfrm>
          <a:off x="10416540" y="1143000"/>
          <a:ext cx="342900" cy="106680"/>
        </a:xfrm>
        <a:prstGeom prst="rightArrow">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297180</xdr:colOff>
      <xdr:row>9</xdr:row>
      <xdr:rowOff>53340</xdr:rowOff>
    </xdr:from>
    <xdr:to>
      <xdr:col>13</xdr:col>
      <xdr:colOff>312420</xdr:colOff>
      <xdr:row>11</xdr:row>
      <xdr:rowOff>106680</xdr:rowOff>
    </xdr:to>
    <xdr:sp macro="" textlink="">
      <xdr:nvSpPr>
        <xdr:cNvPr id="10" name="Oval 9">
          <a:extLst>
            <a:ext uri="{FF2B5EF4-FFF2-40B4-BE49-F238E27FC236}">
              <a16:creationId xmlns:a16="http://schemas.microsoft.com/office/drawing/2014/main" id="{4703B24B-BC12-4D9D-882F-8FFF0D54A8E7}"/>
            </a:ext>
          </a:extLst>
        </xdr:cNvPr>
        <xdr:cNvSpPr/>
      </xdr:nvSpPr>
      <xdr:spPr>
        <a:xfrm>
          <a:off x="7612380" y="1699260"/>
          <a:ext cx="624840" cy="4191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NO</a:t>
          </a:r>
        </a:p>
      </xdr:txBody>
    </xdr:sp>
    <xdr:clientData/>
  </xdr:twoCellAnchor>
  <xdr:twoCellAnchor>
    <xdr:from>
      <xdr:col>11</xdr:col>
      <xdr:colOff>495300</xdr:colOff>
      <xdr:row>12</xdr:row>
      <xdr:rowOff>129540</xdr:rowOff>
    </xdr:from>
    <xdr:to>
      <xdr:col>14</xdr:col>
      <xdr:colOff>121920</xdr:colOff>
      <xdr:row>17</xdr:row>
      <xdr:rowOff>22860</xdr:rowOff>
    </xdr:to>
    <xdr:sp macro="" textlink="">
      <xdr:nvSpPr>
        <xdr:cNvPr id="11" name="Rectangle: Rounded Corners 10">
          <a:extLst>
            <a:ext uri="{FF2B5EF4-FFF2-40B4-BE49-F238E27FC236}">
              <a16:creationId xmlns:a16="http://schemas.microsoft.com/office/drawing/2014/main" id="{361F82F4-A413-4DB9-B522-39631D314922}"/>
            </a:ext>
          </a:extLst>
        </xdr:cNvPr>
        <xdr:cNvSpPr/>
      </xdr:nvSpPr>
      <xdr:spPr>
        <a:xfrm>
          <a:off x="7200900" y="2324100"/>
          <a:ext cx="1455420" cy="80772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t>What is the entity residential status?</a:t>
          </a:r>
        </a:p>
      </xdr:txBody>
    </xdr:sp>
    <xdr:clientData/>
  </xdr:twoCellAnchor>
  <xdr:twoCellAnchor>
    <xdr:from>
      <xdr:col>13</xdr:col>
      <xdr:colOff>0</xdr:colOff>
      <xdr:row>11</xdr:row>
      <xdr:rowOff>114300</xdr:rowOff>
    </xdr:from>
    <xdr:to>
      <xdr:col>13</xdr:col>
      <xdr:colOff>3810</xdr:colOff>
      <xdr:row>12</xdr:row>
      <xdr:rowOff>121920</xdr:rowOff>
    </xdr:to>
    <xdr:cxnSp macro="">
      <xdr:nvCxnSpPr>
        <xdr:cNvPr id="12" name="Straight Connector 11">
          <a:extLst>
            <a:ext uri="{FF2B5EF4-FFF2-40B4-BE49-F238E27FC236}">
              <a16:creationId xmlns:a16="http://schemas.microsoft.com/office/drawing/2014/main" id="{60464E41-0FBF-45B1-A1A5-387F5D0AB017}"/>
            </a:ext>
          </a:extLst>
        </xdr:cNvPr>
        <xdr:cNvCxnSpPr/>
      </xdr:nvCxnSpPr>
      <xdr:spPr>
        <a:xfrm>
          <a:off x="7924800" y="2125980"/>
          <a:ext cx="3810" cy="190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121920</xdr:colOff>
      <xdr:row>6</xdr:row>
      <xdr:rowOff>102870</xdr:rowOff>
    </xdr:from>
    <xdr:to>
      <xdr:col>14</xdr:col>
      <xdr:colOff>601980</xdr:colOff>
      <xdr:row>6</xdr:row>
      <xdr:rowOff>106680</xdr:rowOff>
    </xdr:to>
    <xdr:cxnSp macro="">
      <xdr:nvCxnSpPr>
        <xdr:cNvPr id="13" name="Straight Connector 12">
          <a:extLst>
            <a:ext uri="{FF2B5EF4-FFF2-40B4-BE49-F238E27FC236}">
              <a16:creationId xmlns:a16="http://schemas.microsoft.com/office/drawing/2014/main" id="{510ED58A-914F-4DEF-89E5-EA935EBA73CE}"/>
            </a:ext>
          </a:extLst>
        </xdr:cNvPr>
        <xdr:cNvCxnSpPr>
          <a:stCxn id="5" idx="3"/>
          <a:endCxn id="8" idx="2"/>
        </xdr:cNvCxnSpPr>
      </xdr:nvCxnSpPr>
      <xdr:spPr>
        <a:xfrm flipV="1">
          <a:off x="8656320" y="1200150"/>
          <a:ext cx="480060" cy="38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8</xdr:row>
      <xdr:rowOff>15240</xdr:rowOff>
    </xdr:from>
    <xdr:to>
      <xdr:col>13</xdr:col>
      <xdr:colOff>3810</xdr:colOff>
      <xdr:row>9</xdr:row>
      <xdr:rowOff>53340</xdr:rowOff>
    </xdr:to>
    <xdr:cxnSp macro="">
      <xdr:nvCxnSpPr>
        <xdr:cNvPr id="14" name="Straight Connector 13">
          <a:extLst>
            <a:ext uri="{FF2B5EF4-FFF2-40B4-BE49-F238E27FC236}">
              <a16:creationId xmlns:a16="http://schemas.microsoft.com/office/drawing/2014/main" id="{6A29B7ED-408D-4D15-AFAC-327B9F89AC22}"/>
            </a:ext>
          </a:extLst>
        </xdr:cNvPr>
        <xdr:cNvCxnSpPr>
          <a:stCxn id="5" idx="2"/>
          <a:endCxn id="10" idx="0"/>
        </xdr:cNvCxnSpPr>
      </xdr:nvCxnSpPr>
      <xdr:spPr>
        <a:xfrm flipH="1">
          <a:off x="7924800" y="1478280"/>
          <a:ext cx="3810" cy="2209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xdr:colOff>
      <xdr:row>14</xdr:row>
      <xdr:rowOff>22860</xdr:rowOff>
    </xdr:from>
    <xdr:to>
      <xdr:col>11</xdr:col>
      <xdr:colOff>144780</xdr:colOff>
      <xdr:row>16</xdr:row>
      <xdr:rowOff>76200</xdr:rowOff>
    </xdr:to>
    <xdr:sp macro="" textlink="">
      <xdr:nvSpPr>
        <xdr:cNvPr id="15" name="Rectangle 14">
          <a:extLst>
            <a:ext uri="{FF2B5EF4-FFF2-40B4-BE49-F238E27FC236}">
              <a16:creationId xmlns:a16="http://schemas.microsoft.com/office/drawing/2014/main" id="{E456EBFE-FC89-4308-A1DD-83B74E0C9602}"/>
            </a:ext>
          </a:extLst>
        </xdr:cNvPr>
        <xdr:cNvSpPr/>
      </xdr:nvSpPr>
      <xdr:spPr>
        <a:xfrm>
          <a:off x="6111240" y="2583180"/>
          <a:ext cx="739140" cy="4191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Individual</a:t>
          </a:r>
        </a:p>
      </xdr:txBody>
    </xdr:sp>
    <xdr:clientData/>
  </xdr:twoCellAnchor>
  <xdr:twoCellAnchor>
    <xdr:from>
      <xdr:col>7</xdr:col>
      <xdr:colOff>106680</xdr:colOff>
      <xdr:row>12</xdr:row>
      <xdr:rowOff>30480</xdr:rowOff>
    </xdr:from>
    <xdr:to>
      <xdr:col>9</xdr:col>
      <xdr:colOff>175260</xdr:colOff>
      <xdr:row>18</xdr:row>
      <xdr:rowOff>68580</xdr:rowOff>
    </xdr:to>
    <xdr:sp macro="" textlink="">
      <xdr:nvSpPr>
        <xdr:cNvPr id="16" name="Rectangle: Rounded Corners 15">
          <a:extLst>
            <a:ext uri="{FF2B5EF4-FFF2-40B4-BE49-F238E27FC236}">
              <a16:creationId xmlns:a16="http://schemas.microsoft.com/office/drawing/2014/main" id="{2578E2EA-7F5B-4718-A2C7-DE044828BEF6}"/>
            </a:ext>
          </a:extLst>
        </xdr:cNvPr>
        <xdr:cNvSpPr/>
      </xdr:nvSpPr>
      <xdr:spPr>
        <a:xfrm>
          <a:off x="4373880" y="2225040"/>
          <a:ext cx="1287780" cy="113538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Is your revenue greater than AED 1m</a:t>
          </a:r>
          <a:r>
            <a:rPr lang="en-US" sz="900" baseline="0"/>
            <a:t>? </a:t>
          </a:r>
        </a:p>
        <a:p>
          <a:pPr algn="ctr"/>
          <a:r>
            <a:rPr lang="en-US" sz="900" baseline="0"/>
            <a:t>Have you elected for tax in UAE?</a:t>
          </a:r>
          <a:endParaRPr lang="en-US" sz="900"/>
        </a:p>
      </xdr:txBody>
    </xdr:sp>
    <xdr:clientData/>
  </xdr:twoCellAnchor>
  <xdr:twoCellAnchor>
    <xdr:from>
      <xdr:col>9</xdr:col>
      <xdr:colOff>175260</xdr:colOff>
      <xdr:row>14</xdr:row>
      <xdr:rowOff>167640</xdr:rowOff>
    </xdr:from>
    <xdr:to>
      <xdr:col>10</xdr:col>
      <xdr:colOff>15240</xdr:colOff>
      <xdr:row>14</xdr:row>
      <xdr:rowOff>167640</xdr:rowOff>
    </xdr:to>
    <xdr:cxnSp macro="">
      <xdr:nvCxnSpPr>
        <xdr:cNvPr id="17" name="Straight Connector 16">
          <a:extLst>
            <a:ext uri="{FF2B5EF4-FFF2-40B4-BE49-F238E27FC236}">
              <a16:creationId xmlns:a16="http://schemas.microsoft.com/office/drawing/2014/main" id="{AD126139-B65F-44DF-BEB1-ECA24B26D038}"/>
            </a:ext>
          </a:extLst>
        </xdr:cNvPr>
        <xdr:cNvCxnSpPr>
          <a:stCxn id="16" idx="3"/>
          <a:endCxn id="15" idx="1"/>
        </xdr:cNvCxnSpPr>
      </xdr:nvCxnSpPr>
      <xdr:spPr>
        <a:xfrm>
          <a:off x="5661660" y="2727960"/>
          <a:ext cx="4495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144780</xdr:colOff>
      <xdr:row>14</xdr:row>
      <xdr:rowOff>167640</xdr:rowOff>
    </xdr:from>
    <xdr:to>
      <xdr:col>11</xdr:col>
      <xdr:colOff>495300</xdr:colOff>
      <xdr:row>14</xdr:row>
      <xdr:rowOff>167640</xdr:rowOff>
    </xdr:to>
    <xdr:cxnSp macro="">
      <xdr:nvCxnSpPr>
        <xdr:cNvPr id="18" name="Straight Connector 17">
          <a:extLst>
            <a:ext uri="{FF2B5EF4-FFF2-40B4-BE49-F238E27FC236}">
              <a16:creationId xmlns:a16="http://schemas.microsoft.com/office/drawing/2014/main" id="{EEA9DF19-88A0-458A-9FDF-A29988A4B088}"/>
            </a:ext>
          </a:extLst>
        </xdr:cNvPr>
        <xdr:cNvCxnSpPr>
          <a:stCxn id="15" idx="3"/>
          <a:endCxn id="11" idx="1"/>
        </xdr:cNvCxnSpPr>
      </xdr:nvCxnSpPr>
      <xdr:spPr>
        <a:xfrm>
          <a:off x="6850380" y="2727960"/>
          <a:ext cx="35052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140970</xdr:colOff>
      <xdr:row>18</xdr:row>
      <xdr:rowOff>68580</xdr:rowOff>
    </xdr:from>
    <xdr:to>
      <xdr:col>8</xdr:col>
      <xdr:colOff>144780</xdr:colOff>
      <xdr:row>19</xdr:row>
      <xdr:rowOff>106680</xdr:rowOff>
    </xdr:to>
    <xdr:cxnSp macro="">
      <xdr:nvCxnSpPr>
        <xdr:cNvPr id="19" name="Straight Connector 18">
          <a:extLst>
            <a:ext uri="{FF2B5EF4-FFF2-40B4-BE49-F238E27FC236}">
              <a16:creationId xmlns:a16="http://schemas.microsoft.com/office/drawing/2014/main" id="{D93AA104-B59D-45B8-9DE5-313A222FB498}"/>
            </a:ext>
          </a:extLst>
        </xdr:cNvPr>
        <xdr:cNvCxnSpPr>
          <a:stCxn id="16" idx="2"/>
        </xdr:cNvCxnSpPr>
      </xdr:nvCxnSpPr>
      <xdr:spPr>
        <a:xfrm>
          <a:off x="5017770" y="3360420"/>
          <a:ext cx="3810" cy="2209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175260</xdr:colOff>
      <xdr:row>19</xdr:row>
      <xdr:rowOff>106680</xdr:rowOff>
    </xdr:from>
    <xdr:to>
      <xdr:col>8</xdr:col>
      <xdr:colOff>152400</xdr:colOff>
      <xdr:row>19</xdr:row>
      <xdr:rowOff>106680</xdr:rowOff>
    </xdr:to>
    <xdr:cxnSp macro="">
      <xdr:nvCxnSpPr>
        <xdr:cNvPr id="20" name="Straight Connector 19">
          <a:extLst>
            <a:ext uri="{FF2B5EF4-FFF2-40B4-BE49-F238E27FC236}">
              <a16:creationId xmlns:a16="http://schemas.microsoft.com/office/drawing/2014/main" id="{DB304776-3967-4D8F-A77D-3EA311087AC4}"/>
            </a:ext>
          </a:extLst>
        </xdr:cNvPr>
        <xdr:cNvCxnSpPr/>
      </xdr:nvCxnSpPr>
      <xdr:spPr>
        <a:xfrm flipH="1">
          <a:off x="4442460" y="3581400"/>
          <a:ext cx="5867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175260</xdr:colOff>
      <xdr:row>19</xdr:row>
      <xdr:rowOff>106680</xdr:rowOff>
    </xdr:from>
    <xdr:to>
      <xdr:col>7</xdr:col>
      <xdr:colOff>175260</xdr:colOff>
      <xdr:row>20</xdr:row>
      <xdr:rowOff>167640</xdr:rowOff>
    </xdr:to>
    <xdr:cxnSp macro="">
      <xdr:nvCxnSpPr>
        <xdr:cNvPr id="21" name="Straight Connector 20">
          <a:extLst>
            <a:ext uri="{FF2B5EF4-FFF2-40B4-BE49-F238E27FC236}">
              <a16:creationId xmlns:a16="http://schemas.microsoft.com/office/drawing/2014/main" id="{7E63EAEC-CC06-49F7-9FEB-22258356FAAE}"/>
            </a:ext>
          </a:extLst>
        </xdr:cNvPr>
        <xdr:cNvCxnSpPr/>
      </xdr:nvCxnSpPr>
      <xdr:spPr>
        <a:xfrm>
          <a:off x="4442460" y="3581400"/>
          <a:ext cx="0" cy="2438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20</xdr:row>
      <xdr:rowOff>175260</xdr:rowOff>
    </xdr:from>
    <xdr:to>
      <xdr:col>7</xdr:col>
      <xdr:colOff>434340</xdr:colOff>
      <xdr:row>23</xdr:row>
      <xdr:rowOff>7620</xdr:rowOff>
    </xdr:to>
    <xdr:sp macro="" textlink="">
      <xdr:nvSpPr>
        <xdr:cNvPr id="22" name="Oval 21">
          <a:extLst>
            <a:ext uri="{FF2B5EF4-FFF2-40B4-BE49-F238E27FC236}">
              <a16:creationId xmlns:a16="http://schemas.microsoft.com/office/drawing/2014/main" id="{D77F591E-FD5A-43AB-BCAB-0CCCC64B3665}"/>
            </a:ext>
          </a:extLst>
        </xdr:cNvPr>
        <xdr:cNvSpPr/>
      </xdr:nvSpPr>
      <xdr:spPr>
        <a:xfrm>
          <a:off x="4191000" y="3832860"/>
          <a:ext cx="5105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NO</a:t>
          </a:r>
        </a:p>
      </xdr:txBody>
    </xdr:sp>
    <xdr:clientData/>
  </xdr:twoCellAnchor>
  <xdr:twoCellAnchor>
    <xdr:from>
      <xdr:col>8</xdr:col>
      <xdr:colOff>152400</xdr:colOff>
      <xdr:row>19</xdr:row>
      <xdr:rowOff>106680</xdr:rowOff>
    </xdr:from>
    <xdr:to>
      <xdr:col>9</xdr:col>
      <xdr:colOff>129540</xdr:colOff>
      <xdr:row>19</xdr:row>
      <xdr:rowOff>106680</xdr:rowOff>
    </xdr:to>
    <xdr:cxnSp macro="">
      <xdr:nvCxnSpPr>
        <xdr:cNvPr id="23" name="Straight Connector 22">
          <a:extLst>
            <a:ext uri="{FF2B5EF4-FFF2-40B4-BE49-F238E27FC236}">
              <a16:creationId xmlns:a16="http://schemas.microsoft.com/office/drawing/2014/main" id="{1ECF2C92-DAD3-4738-B641-4E514C819DFE}"/>
            </a:ext>
          </a:extLst>
        </xdr:cNvPr>
        <xdr:cNvCxnSpPr/>
      </xdr:nvCxnSpPr>
      <xdr:spPr>
        <a:xfrm flipH="1">
          <a:off x="5029200" y="3581400"/>
          <a:ext cx="5867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129540</xdr:colOff>
      <xdr:row>19</xdr:row>
      <xdr:rowOff>106680</xdr:rowOff>
    </xdr:from>
    <xdr:to>
      <xdr:col>9</xdr:col>
      <xdr:colOff>129540</xdr:colOff>
      <xdr:row>20</xdr:row>
      <xdr:rowOff>167640</xdr:rowOff>
    </xdr:to>
    <xdr:cxnSp macro="">
      <xdr:nvCxnSpPr>
        <xdr:cNvPr id="24" name="Straight Connector 23">
          <a:extLst>
            <a:ext uri="{FF2B5EF4-FFF2-40B4-BE49-F238E27FC236}">
              <a16:creationId xmlns:a16="http://schemas.microsoft.com/office/drawing/2014/main" id="{E3617931-A82B-407A-92A4-1F8DAEEE995C}"/>
            </a:ext>
          </a:extLst>
        </xdr:cNvPr>
        <xdr:cNvCxnSpPr/>
      </xdr:nvCxnSpPr>
      <xdr:spPr>
        <a:xfrm>
          <a:off x="5615940" y="3581400"/>
          <a:ext cx="0" cy="2438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487680</xdr:colOff>
      <xdr:row>20</xdr:row>
      <xdr:rowOff>175260</xdr:rowOff>
    </xdr:from>
    <xdr:to>
      <xdr:col>9</xdr:col>
      <xdr:colOff>388620</xdr:colOff>
      <xdr:row>23</xdr:row>
      <xdr:rowOff>7620</xdr:rowOff>
    </xdr:to>
    <xdr:sp macro="" textlink="">
      <xdr:nvSpPr>
        <xdr:cNvPr id="25" name="Oval 24">
          <a:extLst>
            <a:ext uri="{FF2B5EF4-FFF2-40B4-BE49-F238E27FC236}">
              <a16:creationId xmlns:a16="http://schemas.microsoft.com/office/drawing/2014/main" id="{E84CFEA8-1DAE-4EF4-96A5-D1EA98C31F8D}"/>
            </a:ext>
          </a:extLst>
        </xdr:cNvPr>
        <xdr:cNvSpPr/>
      </xdr:nvSpPr>
      <xdr:spPr>
        <a:xfrm>
          <a:off x="5364480" y="3832860"/>
          <a:ext cx="5105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YES</a:t>
          </a:r>
        </a:p>
      </xdr:txBody>
    </xdr:sp>
    <xdr:clientData/>
  </xdr:twoCellAnchor>
  <xdr:twoCellAnchor>
    <xdr:from>
      <xdr:col>7</xdr:col>
      <xdr:colOff>179070</xdr:colOff>
      <xdr:row>23</xdr:row>
      <xdr:rowOff>7620</xdr:rowOff>
    </xdr:from>
    <xdr:to>
      <xdr:col>7</xdr:col>
      <xdr:colOff>182880</xdr:colOff>
      <xdr:row>24</xdr:row>
      <xdr:rowOff>53340</xdr:rowOff>
    </xdr:to>
    <xdr:cxnSp macro="">
      <xdr:nvCxnSpPr>
        <xdr:cNvPr id="26" name="Straight Connector 25">
          <a:extLst>
            <a:ext uri="{FF2B5EF4-FFF2-40B4-BE49-F238E27FC236}">
              <a16:creationId xmlns:a16="http://schemas.microsoft.com/office/drawing/2014/main" id="{D15B10C2-3339-4922-8C8D-701A7FFB4217}"/>
            </a:ext>
          </a:extLst>
        </xdr:cNvPr>
        <xdr:cNvCxnSpPr>
          <a:stCxn id="22" idx="4"/>
        </xdr:cNvCxnSpPr>
      </xdr:nvCxnSpPr>
      <xdr:spPr>
        <a:xfrm>
          <a:off x="4446270" y="4213860"/>
          <a:ext cx="381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365760</xdr:colOff>
      <xdr:row>24</xdr:row>
      <xdr:rowOff>45720</xdr:rowOff>
    </xdr:from>
    <xdr:to>
      <xdr:col>8</xdr:col>
      <xdr:colOff>7620</xdr:colOff>
      <xdr:row>26</xdr:row>
      <xdr:rowOff>121920</xdr:rowOff>
    </xdr:to>
    <xdr:sp macro="" textlink="">
      <xdr:nvSpPr>
        <xdr:cNvPr id="27" name="Rectangle: Single Corner Snipped 26">
          <a:extLst>
            <a:ext uri="{FF2B5EF4-FFF2-40B4-BE49-F238E27FC236}">
              <a16:creationId xmlns:a16="http://schemas.microsoft.com/office/drawing/2014/main" id="{F59B5D7C-8BD6-4E9E-8AE5-42925C2C2B25}"/>
            </a:ext>
          </a:extLst>
        </xdr:cNvPr>
        <xdr:cNvSpPr/>
      </xdr:nvSpPr>
      <xdr:spPr>
        <a:xfrm rot="10800000" flipV="1">
          <a:off x="4023360" y="4434840"/>
          <a:ext cx="861060" cy="441960"/>
        </a:xfrm>
        <a:prstGeom prst="snip1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000"/>
            <a:t>You</a:t>
          </a:r>
          <a:r>
            <a:rPr lang="en-US" sz="1000" baseline="0"/>
            <a:t> are not liable to tax</a:t>
          </a:r>
          <a:endParaRPr lang="en-US" sz="1000"/>
        </a:p>
      </xdr:txBody>
    </xdr:sp>
    <xdr:clientData/>
  </xdr:twoCellAnchor>
  <xdr:twoCellAnchor>
    <xdr:from>
      <xdr:col>14</xdr:col>
      <xdr:colOff>571500</xdr:colOff>
      <xdr:row>14</xdr:row>
      <xdr:rowOff>15240</xdr:rowOff>
    </xdr:from>
    <xdr:to>
      <xdr:col>17</xdr:col>
      <xdr:colOff>251460</xdr:colOff>
      <xdr:row>16</xdr:row>
      <xdr:rowOff>68580</xdr:rowOff>
    </xdr:to>
    <xdr:sp macro="" textlink="">
      <xdr:nvSpPr>
        <xdr:cNvPr id="28" name="Rectangle 27">
          <a:extLst>
            <a:ext uri="{FF2B5EF4-FFF2-40B4-BE49-F238E27FC236}">
              <a16:creationId xmlns:a16="http://schemas.microsoft.com/office/drawing/2014/main" id="{73C65440-2EAF-4135-81E3-9F9093CC0890}"/>
            </a:ext>
          </a:extLst>
        </xdr:cNvPr>
        <xdr:cNvSpPr/>
      </xdr:nvSpPr>
      <xdr:spPr>
        <a:xfrm>
          <a:off x="9105900" y="2575560"/>
          <a:ext cx="1508760" cy="4191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Non-Resident</a:t>
          </a:r>
        </a:p>
      </xdr:txBody>
    </xdr:sp>
    <xdr:clientData/>
  </xdr:twoCellAnchor>
  <xdr:twoCellAnchor>
    <xdr:from>
      <xdr:col>14</xdr:col>
      <xdr:colOff>121920</xdr:colOff>
      <xdr:row>14</xdr:row>
      <xdr:rowOff>167640</xdr:rowOff>
    </xdr:from>
    <xdr:to>
      <xdr:col>14</xdr:col>
      <xdr:colOff>571500</xdr:colOff>
      <xdr:row>14</xdr:row>
      <xdr:rowOff>167640</xdr:rowOff>
    </xdr:to>
    <xdr:cxnSp macro="">
      <xdr:nvCxnSpPr>
        <xdr:cNvPr id="29" name="Straight Connector 28">
          <a:extLst>
            <a:ext uri="{FF2B5EF4-FFF2-40B4-BE49-F238E27FC236}">
              <a16:creationId xmlns:a16="http://schemas.microsoft.com/office/drawing/2014/main" id="{9BA8EB1C-8FF7-4C95-A289-214E4EBC30DE}"/>
            </a:ext>
          </a:extLst>
        </xdr:cNvPr>
        <xdr:cNvCxnSpPr/>
      </xdr:nvCxnSpPr>
      <xdr:spPr>
        <a:xfrm>
          <a:off x="8656320" y="2727960"/>
          <a:ext cx="4495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xdr:colOff>
      <xdr:row>12</xdr:row>
      <xdr:rowOff>15240</xdr:rowOff>
    </xdr:from>
    <xdr:to>
      <xdr:col>20</xdr:col>
      <xdr:colOff>297180</xdr:colOff>
      <xdr:row>18</xdr:row>
      <xdr:rowOff>53340</xdr:rowOff>
    </xdr:to>
    <xdr:sp macro="" textlink="">
      <xdr:nvSpPr>
        <xdr:cNvPr id="30" name="Rectangle: Rounded Corners 29">
          <a:extLst>
            <a:ext uri="{FF2B5EF4-FFF2-40B4-BE49-F238E27FC236}">
              <a16:creationId xmlns:a16="http://schemas.microsoft.com/office/drawing/2014/main" id="{9DC66459-7FB0-44C6-BCB5-E6D7D3E1A9CC}"/>
            </a:ext>
          </a:extLst>
        </xdr:cNvPr>
        <xdr:cNvSpPr/>
      </xdr:nvSpPr>
      <xdr:spPr>
        <a:xfrm>
          <a:off x="10980420" y="2209800"/>
          <a:ext cx="1508760" cy="113538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Do you have a Permanat Establishment or nexus In UAE?</a:t>
          </a:r>
        </a:p>
      </xdr:txBody>
    </xdr:sp>
    <xdr:clientData/>
  </xdr:twoCellAnchor>
  <xdr:twoCellAnchor>
    <xdr:from>
      <xdr:col>17</xdr:col>
      <xdr:colOff>251460</xdr:colOff>
      <xdr:row>14</xdr:row>
      <xdr:rowOff>160020</xdr:rowOff>
    </xdr:from>
    <xdr:to>
      <xdr:col>18</xdr:col>
      <xdr:colOff>0</xdr:colOff>
      <xdr:row>14</xdr:row>
      <xdr:rowOff>160020</xdr:rowOff>
    </xdr:to>
    <xdr:cxnSp macro="">
      <xdr:nvCxnSpPr>
        <xdr:cNvPr id="31" name="Straight Connector 30">
          <a:extLst>
            <a:ext uri="{FF2B5EF4-FFF2-40B4-BE49-F238E27FC236}">
              <a16:creationId xmlns:a16="http://schemas.microsoft.com/office/drawing/2014/main" id="{5F17149D-6434-4CA6-9D88-F87D594EBEA0}"/>
            </a:ext>
          </a:extLst>
        </xdr:cNvPr>
        <xdr:cNvCxnSpPr/>
      </xdr:nvCxnSpPr>
      <xdr:spPr>
        <a:xfrm>
          <a:off x="10614660" y="2720340"/>
          <a:ext cx="3581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445770</xdr:colOff>
      <xdr:row>18</xdr:row>
      <xdr:rowOff>45720</xdr:rowOff>
    </xdr:from>
    <xdr:to>
      <xdr:col>19</xdr:col>
      <xdr:colOff>449580</xdr:colOff>
      <xdr:row>19</xdr:row>
      <xdr:rowOff>83820</xdr:rowOff>
    </xdr:to>
    <xdr:cxnSp macro="">
      <xdr:nvCxnSpPr>
        <xdr:cNvPr id="32" name="Straight Connector 31">
          <a:extLst>
            <a:ext uri="{FF2B5EF4-FFF2-40B4-BE49-F238E27FC236}">
              <a16:creationId xmlns:a16="http://schemas.microsoft.com/office/drawing/2014/main" id="{9D7CA8D2-0C8A-44EF-A932-6CD3841FF346}"/>
            </a:ext>
          </a:extLst>
        </xdr:cNvPr>
        <xdr:cNvCxnSpPr/>
      </xdr:nvCxnSpPr>
      <xdr:spPr>
        <a:xfrm>
          <a:off x="12028170" y="3337560"/>
          <a:ext cx="3810" cy="2209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556260</xdr:colOff>
      <xdr:row>19</xdr:row>
      <xdr:rowOff>83820</xdr:rowOff>
    </xdr:from>
    <xdr:to>
      <xdr:col>19</xdr:col>
      <xdr:colOff>457200</xdr:colOff>
      <xdr:row>19</xdr:row>
      <xdr:rowOff>83820</xdr:rowOff>
    </xdr:to>
    <xdr:cxnSp macro="">
      <xdr:nvCxnSpPr>
        <xdr:cNvPr id="33" name="Straight Connector 32">
          <a:extLst>
            <a:ext uri="{FF2B5EF4-FFF2-40B4-BE49-F238E27FC236}">
              <a16:creationId xmlns:a16="http://schemas.microsoft.com/office/drawing/2014/main" id="{E07647DB-F40C-49B1-BBA9-CFD462BDA101}"/>
            </a:ext>
          </a:extLst>
        </xdr:cNvPr>
        <xdr:cNvCxnSpPr/>
      </xdr:nvCxnSpPr>
      <xdr:spPr>
        <a:xfrm flipH="1">
          <a:off x="10919460" y="3558540"/>
          <a:ext cx="11201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556260</xdr:colOff>
      <xdr:row>19</xdr:row>
      <xdr:rowOff>83820</xdr:rowOff>
    </xdr:from>
    <xdr:to>
      <xdr:col>17</xdr:col>
      <xdr:colOff>556260</xdr:colOff>
      <xdr:row>20</xdr:row>
      <xdr:rowOff>144780</xdr:rowOff>
    </xdr:to>
    <xdr:cxnSp macro="">
      <xdr:nvCxnSpPr>
        <xdr:cNvPr id="34" name="Straight Connector 33">
          <a:extLst>
            <a:ext uri="{FF2B5EF4-FFF2-40B4-BE49-F238E27FC236}">
              <a16:creationId xmlns:a16="http://schemas.microsoft.com/office/drawing/2014/main" id="{B2E872DE-B8F6-4271-8578-C32EEAF2EA22}"/>
            </a:ext>
          </a:extLst>
        </xdr:cNvPr>
        <xdr:cNvCxnSpPr/>
      </xdr:nvCxnSpPr>
      <xdr:spPr>
        <a:xfrm>
          <a:off x="10919460" y="3558540"/>
          <a:ext cx="0" cy="2438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20</xdr:row>
      <xdr:rowOff>152400</xdr:rowOff>
    </xdr:from>
    <xdr:to>
      <xdr:col>19</xdr:col>
      <xdr:colOff>129540</xdr:colOff>
      <xdr:row>22</xdr:row>
      <xdr:rowOff>167640</xdr:rowOff>
    </xdr:to>
    <xdr:sp macro="" textlink="">
      <xdr:nvSpPr>
        <xdr:cNvPr id="35" name="Oval 34">
          <a:extLst>
            <a:ext uri="{FF2B5EF4-FFF2-40B4-BE49-F238E27FC236}">
              <a16:creationId xmlns:a16="http://schemas.microsoft.com/office/drawing/2014/main" id="{2716B6C3-F4FA-4308-8B43-29A42A8C54CE}"/>
            </a:ext>
          </a:extLst>
        </xdr:cNvPr>
        <xdr:cNvSpPr/>
      </xdr:nvSpPr>
      <xdr:spPr>
        <a:xfrm>
          <a:off x="10668000" y="3810000"/>
          <a:ext cx="10439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NO</a:t>
          </a:r>
        </a:p>
      </xdr:txBody>
    </xdr:sp>
    <xdr:clientData/>
  </xdr:twoCellAnchor>
  <xdr:twoCellAnchor>
    <xdr:from>
      <xdr:col>19</xdr:col>
      <xdr:colOff>457200</xdr:colOff>
      <xdr:row>19</xdr:row>
      <xdr:rowOff>83820</xdr:rowOff>
    </xdr:from>
    <xdr:to>
      <xdr:col>20</xdr:col>
      <xdr:colOff>350520</xdr:colOff>
      <xdr:row>19</xdr:row>
      <xdr:rowOff>83820</xdr:rowOff>
    </xdr:to>
    <xdr:cxnSp macro="">
      <xdr:nvCxnSpPr>
        <xdr:cNvPr id="36" name="Straight Connector 35">
          <a:extLst>
            <a:ext uri="{FF2B5EF4-FFF2-40B4-BE49-F238E27FC236}">
              <a16:creationId xmlns:a16="http://schemas.microsoft.com/office/drawing/2014/main" id="{06FEA9D1-F574-4973-A2E0-79D5E276075D}"/>
            </a:ext>
          </a:extLst>
        </xdr:cNvPr>
        <xdr:cNvCxnSpPr/>
      </xdr:nvCxnSpPr>
      <xdr:spPr>
        <a:xfrm flipH="1">
          <a:off x="12039600" y="3558540"/>
          <a:ext cx="50292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350520</xdr:colOff>
      <xdr:row>19</xdr:row>
      <xdr:rowOff>83820</xdr:rowOff>
    </xdr:from>
    <xdr:to>
      <xdr:col>20</xdr:col>
      <xdr:colOff>350520</xdr:colOff>
      <xdr:row>20</xdr:row>
      <xdr:rowOff>144780</xdr:rowOff>
    </xdr:to>
    <xdr:cxnSp macro="">
      <xdr:nvCxnSpPr>
        <xdr:cNvPr id="37" name="Straight Connector 36">
          <a:extLst>
            <a:ext uri="{FF2B5EF4-FFF2-40B4-BE49-F238E27FC236}">
              <a16:creationId xmlns:a16="http://schemas.microsoft.com/office/drawing/2014/main" id="{98D4A173-4973-4BCE-831D-38908D3A6D59}"/>
            </a:ext>
          </a:extLst>
        </xdr:cNvPr>
        <xdr:cNvCxnSpPr/>
      </xdr:nvCxnSpPr>
      <xdr:spPr>
        <a:xfrm>
          <a:off x="12542520" y="3558540"/>
          <a:ext cx="0" cy="2438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99060</xdr:colOff>
      <xdr:row>20</xdr:row>
      <xdr:rowOff>152400</xdr:rowOff>
    </xdr:from>
    <xdr:to>
      <xdr:col>21</xdr:col>
      <xdr:colOff>0</xdr:colOff>
      <xdr:row>22</xdr:row>
      <xdr:rowOff>167640</xdr:rowOff>
    </xdr:to>
    <xdr:sp macro="" textlink="">
      <xdr:nvSpPr>
        <xdr:cNvPr id="38" name="Oval 37">
          <a:extLst>
            <a:ext uri="{FF2B5EF4-FFF2-40B4-BE49-F238E27FC236}">
              <a16:creationId xmlns:a16="http://schemas.microsoft.com/office/drawing/2014/main" id="{EDBB136A-EF88-4663-B045-3A7B22E99AD9}"/>
            </a:ext>
          </a:extLst>
        </xdr:cNvPr>
        <xdr:cNvSpPr/>
      </xdr:nvSpPr>
      <xdr:spPr>
        <a:xfrm>
          <a:off x="12291060" y="3810000"/>
          <a:ext cx="5105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YES</a:t>
          </a:r>
        </a:p>
      </xdr:txBody>
    </xdr:sp>
    <xdr:clientData/>
  </xdr:twoCellAnchor>
  <xdr:twoCellAnchor>
    <xdr:from>
      <xdr:col>20</xdr:col>
      <xdr:colOff>361950</xdr:colOff>
      <xdr:row>22</xdr:row>
      <xdr:rowOff>167640</xdr:rowOff>
    </xdr:from>
    <xdr:to>
      <xdr:col>20</xdr:col>
      <xdr:colOff>365760</xdr:colOff>
      <xdr:row>24</xdr:row>
      <xdr:rowOff>30480</xdr:rowOff>
    </xdr:to>
    <xdr:cxnSp macro="">
      <xdr:nvCxnSpPr>
        <xdr:cNvPr id="39" name="Straight Connector 38">
          <a:extLst>
            <a:ext uri="{FF2B5EF4-FFF2-40B4-BE49-F238E27FC236}">
              <a16:creationId xmlns:a16="http://schemas.microsoft.com/office/drawing/2014/main" id="{8DE06F89-97FC-4192-85DE-03C3A2F6E25B}"/>
            </a:ext>
          </a:extLst>
        </xdr:cNvPr>
        <xdr:cNvCxnSpPr/>
      </xdr:nvCxnSpPr>
      <xdr:spPr>
        <a:xfrm>
          <a:off x="12553950" y="4191000"/>
          <a:ext cx="381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617220</xdr:colOff>
      <xdr:row>24</xdr:row>
      <xdr:rowOff>22860</xdr:rowOff>
    </xdr:from>
    <xdr:to>
      <xdr:col>21</xdr:col>
      <xdr:colOff>205740</xdr:colOff>
      <xdr:row>30</xdr:row>
      <xdr:rowOff>0</xdr:rowOff>
    </xdr:to>
    <xdr:sp macro="" textlink="">
      <xdr:nvSpPr>
        <xdr:cNvPr id="40" name="Rectangle: Single Corner Snipped 39">
          <a:extLst>
            <a:ext uri="{FF2B5EF4-FFF2-40B4-BE49-F238E27FC236}">
              <a16:creationId xmlns:a16="http://schemas.microsoft.com/office/drawing/2014/main" id="{DA2F5FA2-15CB-4D3F-92EE-BF4A2A545650}"/>
            </a:ext>
          </a:extLst>
        </xdr:cNvPr>
        <xdr:cNvSpPr/>
      </xdr:nvSpPr>
      <xdr:spPr>
        <a:xfrm rot="10800000" flipV="1">
          <a:off x="12192000" y="4411980"/>
          <a:ext cx="815340" cy="1074420"/>
        </a:xfrm>
        <a:prstGeom prst="snip1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000"/>
            <a:t>Your income is subject to 0% WHT - Conditions apply</a:t>
          </a:r>
        </a:p>
      </xdr:txBody>
    </xdr:sp>
    <xdr:clientData/>
  </xdr:twoCellAnchor>
  <xdr:twoCellAnchor>
    <xdr:from>
      <xdr:col>13</xdr:col>
      <xdr:colOff>0</xdr:colOff>
      <xdr:row>17</xdr:row>
      <xdr:rowOff>22860</xdr:rowOff>
    </xdr:from>
    <xdr:to>
      <xdr:col>13</xdr:col>
      <xdr:colOff>3810</xdr:colOff>
      <xdr:row>19</xdr:row>
      <xdr:rowOff>7620</xdr:rowOff>
    </xdr:to>
    <xdr:cxnSp macro="">
      <xdr:nvCxnSpPr>
        <xdr:cNvPr id="41" name="Straight Connector 40">
          <a:extLst>
            <a:ext uri="{FF2B5EF4-FFF2-40B4-BE49-F238E27FC236}">
              <a16:creationId xmlns:a16="http://schemas.microsoft.com/office/drawing/2014/main" id="{320B1095-A83F-470A-90EF-74CF24468E2B}"/>
            </a:ext>
          </a:extLst>
        </xdr:cNvPr>
        <xdr:cNvCxnSpPr/>
      </xdr:nvCxnSpPr>
      <xdr:spPr>
        <a:xfrm>
          <a:off x="7924800" y="3131820"/>
          <a:ext cx="3810" cy="3505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243840</xdr:colOff>
      <xdr:row>19</xdr:row>
      <xdr:rowOff>7620</xdr:rowOff>
    </xdr:from>
    <xdr:to>
      <xdr:col>13</xdr:col>
      <xdr:colOff>373380</xdr:colOff>
      <xdr:row>20</xdr:row>
      <xdr:rowOff>114300</xdr:rowOff>
    </xdr:to>
    <xdr:sp macro="" textlink="">
      <xdr:nvSpPr>
        <xdr:cNvPr id="42" name="Rectangle 41">
          <a:extLst>
            <a:ext uri="{FF2B5EF4-FFF2-40B4-BE49-F238E27FC236}">
              <a16:creationId xmlns:a16="http://schemas.microsoft.com/office/drawing/2014/main" id="{4528C396-AE2F-489B-A5DC-F7364968047B}"/>
            </a:ext>
          </a:extLst>
        </xdr:cNvPr>
        <xdr:cNvSpPr/>
      </xdr:nvSpPr>
      <xdr:spPr>
        <a:xfrm>
          <a:off x="7559040" y="3482340"/>
          <a:ext cx="739140" cy="2895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Resident</a:t>
          </a:r>
        </a:p>
      </xdr:txBody>
    </xdr:sp>
    <xdr:clientData/>
  </xdr:twoCellAnchor>
  <xdr:twoCellAnchor>
    <xdr:from>
      <xdr:col>12</xdr:col>
      <xdr:colOff>0</xdr:colOff>
      <xdr:row>28</xdr:row>
      <xdr:rowOff>15240</xdr:rowOff>
    </xdr:from>
    <xdr:to>
      <xdr:col>14</xdr:col>
      <xdr:colOff>0</xdr:colOff>
      <xdr:row>30</xdr:row>
      <xdr:rowOff>7620</xdr:rowOff>
    </xdr:to>
    <xdr:sp macro="" textlink="">
      <xdr:nvSpPr>
        <xdr:cNvPr id="43" name="Rectangle: Rounded Corners 42">
          <a:extLst>
            <a:ext uri="{FF2B5EF4-FFF2-40B4-BE49-F238E27FC236}">
              <a16:creationId xmlns:a16="http://schemas.microsoft.com/office/drawing/2014/main" id="{6C736B95-6A10-4CD1-A5A2-5734DC66B11C}"/>
            </a:ext>
          </a:extLst>
        </xdr:cNvPr>
        <xdr:cNvSpPr/>
      </xdr:nvSpPr>
      <xdr:spPr>
        <a:xfrm>
          <a:off x="7315200" y="5135880"/>
          <a:ext cx="1219200" cy="35814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t>Entity Legal Status</a:t>
          </a:r>
        </a:p>
      </xdr:txBody>
    </xdr:sp>
    <xdr:clientData/>
  </xdr:twoCellAnchor>
  <xdr:twoCellAnchor>
    <xdr:from>
      <xdr:col>13</xdr:col>
      <xdr:colOff>0</xdr:colOff>
      <xdr:row>20</xdr:row>
      <xdr:rowOff>114300</xdr:rowOff>
    </xdr:from>
    <xdr:to>
      <xdr:col>13</xdr:col>
      <xdr:colOff>3810</xdr:colOff>
      <xdr:row>28</xdr:row>
      <xdr:rowOff>15240</xdr:rowOff>
    </xdr:to>
    <xdr:cxnSp macro="">
      <xdr:nvCxnSpPr>
        <xdr:cNvPr id="44" name="Straight Connector 43">
          <a:extLst>
            <a:ext uri="{FF2B5EF4-FFF2-40B4-BE49-F238E27FC236}">
              <a16:creationId xmlns:a16="http://schemas.microsoft.com/office/drawing/2014/main" id="{F0BAEDED-A94E-4232-A222-9AD8A3498E75}"/>
            </a:ext>
          </a:extLst>
        </xdr:cNvPr>
        <xdr:cNvCxnSpPr>
          <a:stCxn id="42" idx="2"/>
          <a:endCxn id="43" idx="0"/>
        </xdr:cNvCxnSpPr>
      </xdr:nvCxnSpPr>
      <xdr:spPr>
        <a:xfrm flipH="1">
          <a:off x="7924800" y="3771900"/>
          <a:ext cx="3810" cy="13639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23</xdr:row>
      <xdr:rowOff>7620</xdr:rowOff>
    </xdr:from>
    <xdr:to>
      <xdr:col>13</xdr:col>
      <xdr:colOff>0</xdr:colOff>
      <xdr:row>28</xdr:row>
      <xdr:rowOff>15240</xdr:rowOff>
    </xdr:to>
    <xdr:cxnSp macro="">
      <xdr:nvCxnSpPr>
        <xdr:cNvPr id="45" name="Straight Connector 44">
          <a:extLst>
            <a:ext uri="{FF2B5EF4-FFF2-40B4-BE49-F238E27FC236}">
              <a16:creationId xmlns:a16="http://schemas.microsoft.com/office/drawing/2014/main" id="{84008C02-C47D-4FD9-A053-1DE5C3427BD6}"/>
            </a:ext>
          </a:extLst>
        </xdr:cNvPr>
        <xdr:cNvCxnSpPr>
          <a:stCxn id="25" idx="4"/>
          <a:endCxn id="43" idx="0"/>
        </xdr:cNvCxnSpPr>
      </xdr:nvCxnSpPr>
      <xdr:spPr>
        <a:xfrm>
          <a:off x="5619750" y="4213860"/>
          <a:ext cx="2305050" cy="9220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30</xdr:row>
      <xdr:rowOff>7620</xdr:rowOff>
    </xdr:from>
    <xdr:to>
      <xdr:col>13</xdr:col>
      <xdr:colOff>0</xdr:colOff>
      <xdr:row>31</xdr:row>
      <xdr:rowOff>76200</xdr:rowOff>
    </xdr:to>
    <xdr:cxnSp macro="">
      <xdr:nvCxnSpPr>
        <xdr:cNvPr id="46" name="Straight Connector 45">
          <a:extLst>
            <a:ext uri="{FF2B5EF4-FFF2-40B4-BE49-F238E27FC236}">
              <a16:creationId xmlns:a16="http://schemas.microsoft.com/office/drawing/2014/main" id="{2887C36E-E388-4E47-BB7D-BF8CD51408CF}"/>
            </a:ext>
          </a:extLst>
        </xdr:cNvPr>
        <xdr:cNvCxnSpPr>
          <a:stCxn id="43" idx="2"/>
        </xdr:cNvCxnSpPr>
      </xdr:nvCxnSpPr>
      <xdr:spPr>
        <a:xfrm>
          <a:off x="7924800" y="5494020"/>
          <a:ext cx="0" cy="2514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594360</xdr:colOff>
      <xdr:row>31</xdr:row>
      <xdr:rowOff>68580</xdr:rowOff>
    </xdr:from>
    <xdr:to>
      <xdr:col>13</xdr:col>
      <xdr:colOff>0</xdr:colOff>
      <xdr:row>31</xdr:row>
      <xdr:rowOff>68580</xdr:rowOff>
    </xdr:to>
    <xdr:cxnSp macro="">
      <xdr:nvCxnSpPr>
        <xdr:cNvPr id="47" name="Straight Connector 46">
          <a:extLst>
            <a:ext uri="{FF2B5EF4-FFF2-40B4-BE49-F238E27FC236}">
              <a16:creationId xmlns:a16="http://schemas.microsoft.com/office/drawing/2014/main" id="{1A8FE9F0-2B9E-4C0E-A575-28AFD9FEF4D4}"/>
            </a:ext>
          </a:extLst>
        </xdr:cNvPr>
        <xdr:cNvCxnSpPr/>
      </xdr:nvCxnSpPr>
      <xdr:spPr>
        <a:xfrm flipH="1">
          <a:off x="4251960" y="5737860"/>
          <a:ext cx="36728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31</xdr:row>
      <xdr:rowOff>68580</xdr:rowOff>
    </xdr:from>
    <xdr:to>
      <xdr:col>21</xdr:col>
      <xdr:colOff>7620</xdr:colOff>
      <xdr:row>31</xdr:row>
      <xdr:rowOff>68580</xdr:rowOff>
    </xdr:to>
    <xdr:cxnSp macro="">
      <xdr:nvCxnSpPr>
        <xdr:cNvPr id="48" name="Straight Connector 47">
          <a:extLst>
            <a:ext uri="{FF2B5EF4-FFF2-40B4-BE49-F238E27FC236}">
              <a16:creationId xmlns:a16="http://schemas.microsoft.com/office/drawing/2014/main" id="{5E44BA15-413F-40C5-B756-8C79DEBD5208}"/>
            </a:ext>
          </a:extLst>
        </xdr:cNvPr>
        <xdr:cNvCxnSpPr/>
      </xdr:nvCxnSpPr>
      <xdr:spPr>
        <a:xfrm flipH="1">
          <a:off x="7924800" y="5737860"/>
          <a:ext cx="488442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31</xdr:row>
      <xdr:rowOff>76200</xdr:rowOff>
    </xdr:from>
    <xdr:to>
      <xdr:col>13</xdr:col>
      <xdr:colOff>0</xdr:colOff>
      <xdr:row>32</xdr:row>
      <xdr:rowOff>160020</xdr:rowOff>
    </xdr:to>
    <xdr:cxnSp macro="">
      <xdr:nvCxnSpPr>
        <xdr:cNvPr id="49" name="Straight Connector 48">
          <a:extLst>
            <a:ext uri="{FF2B5EF4-FFF2-40B4-BE49-F238E27FC236}">
              <a16:creationId xmlns:a16="http://schemas.microsoft.com/office/drawing/2014/main" id="{04A53978-9C58-4F43-918A-C4CDCA5D7DD3}"/>
            </a:ext>
          </a:extLst>
        </xdr:cNvPr>
        <xdr:cNvCxnSpPr/>
      </xdr:nvCxnSpPr>
      <xdr:spPr>
        <a:xfrm>
          <a:off x="7924800" y="574548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243840</xdr:colOff>
      <xdr:row>32</xdr:row>
      <xdr:rowOff>167640</xdr:rowOff>
    </xdr:from>
    <xdr:to>
      <xdr:col>13</xdr:col>
      <xdr:colOff>373380</xdr:colOff>
      <xdr:row>35</xdr:row>
      <xdr:rowOff>91440</xdr:rowOff>
    </xdr:to>
    <xdr:sp macro="" textlink="">
      <xdr:nvSpPr>
        <xdr:cNvPr id="50" name="Rectangle 49">
          <a:extLst>
            <a:ext uri="{FF2B5EF4-FFF2-40B4-BE49-F238E27FC236}">
              <a16:creationId xmlns:a16="http://schemas.microsoft.com/office/drawing/2014/main" id="{8AF7BF75-9311-4D74-929C-A6085CDB2523}"/>
            </a:ext>
          </a:extLst>
        </xdr:cNvPr>
        <xdr:cNvSpPr/>
      </xdr:nvSpPr>
      <xdr:spPr>
        <a:xfrm>
          <a:off x="7559040" y="6019800"/>
          <a:ext cx="739140" cy="4724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Resident PE</a:t>
          </a:r>
        </a:p>
      </xdr:txBody>
    </xdr:sp>
    <xdr:clientData/>
  </xdr:twoCellAnchor>
  <xdr:twoCellAnchor>
    <xdr:from>
      <xdr:col>20</xdr:col>
      <xdr:colOff>243840</xdr:colOff>
      <xdr:row>33</xdr:row>
      <xdr:rowOff>7620</xdr:rowOff>
    </xdr:from>
    <xdr:to>
      <xdr:col>21</xdr:col>
      <xdr:colOff>373380</xdr:colOff>
      <xdr:row>35</xdr:row>
      <xdr:rowOff>114300</xdr:rowOff>
    </xdr:to>
    <xdr:sp macro="" textlink="">
      <xdr:nvSpPr>
        <xdr:cNvPr id="51" name="Rectangle 50">
          <a:extLst>
            <a:ext uri="{FF2B5EF4-FFF2-40B4-BE49-F238E27FC236}">
              <a16:creationId xmlns:a16="http://schemas.microsoft.com/office/drawing/2014/main" id="{260537D3-7323-461F-A19A-C73F496E54E8}"/>
            </a:ext>
          </a:extLst>
        </xdr:cNvPr>
        <xdr:cNvSpPr/>
      </xdr:nvSpPr>
      <xdr:spPr>
        <a:xfrm>
          <a:off x="12435840" y="6042660"/>
          <a:ext cx="739140" cy="4724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Foreign PE</a:t>
          </a:r>
        </a:p>
      </xdr:txBody>
    </xdr:sp>
    <xdr:clientData/>
  </xdr:twoCellAnchor>
  <xdr:twoCellAnchor>
    <xdr:from>
      <xdr:col>8</xdr:col>
      <xdr:colOff>144780</xdr:colOff>
      <xdr:row>33</xdr:row>
      <xdr:rowOff>7620</xdr:rowOff>
    </xdr:from>
    <xdr:to>
      <xdr:col>9</xdr:col>
      <xdr:colOff>464820</xdr:colOff>
      <xdr:row>35</xdr:row>
      <xdr:rowOff>121920</xdr:rowOff>
    </xdr:to>
    <xdr:sp macro="" textlink="">
      <xdr:nvSpPr>
        <xdr:cNvPr id="52" name="Rectangle 51">
          <a:extLst>
            <a:ext uri="{FF2B5EF4-FFF2-40B4-BE49-F238E27FC236}">
              <a16:creationId xmlns:a16="http://schemas.microsoft.com/office/drawing/2014/main" id="{AE758C86-6048-4852-8FDD-846E624C9C6C}"/>
            </a:ext>
          </a:extLst>
        </xdr:cNvPr>
        <xdr:cNvSpPr/>
      </xdr:nvSpPr>
      <xdr:spPr>
        <a:xfrm>
          <a:off x="5021580" y="6042660"/>
          <a:ext cx="929640" cy="4800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Incorporated partnership</a:t>
          </a:r>
        </a:p>
      </xdr:txBody>
    </xdr:sp>
    <xdr:clientData/>
  </xdr:twoCellAnchor>
  <xdr:twoCellAnchor>
    <xdr:from>
      <xdr:col>10</xdr:col>
      <xdr:colOff>243840</xdr:colOff>
      <xdr:row>33</xdr:row>
      <xdr:rowOff>0</xdr:rowOff>
    </xdr:from>
    <xdr:to>
      <xdr:col>11</xdr:col>
      <xdr:colOff>373380</xdr:colOff>
      <xdr:row>35</xdr:row>
      <xdr:rowOff>106680</xdr:rowOff>
    </xdr:to>
    <xdr:sp macro="" textlink="">
      <xdr:nvSpPr>
        <xdr:cNvPr id="53" name="Rectangle 52">
          <a:extLst>
            <a:ext uri="{FF2B5EF4-FFF2-40B4-BE49-F238E27FC236}">
              <a16:creationId xmlns:a16="http://schemas.microsoft.com/office/drawing/2014/main" id="{F300765D-724C-4D3F-BA42-113BC48DC22A}"/>
            </a:ext>
          </a:extLst>
        </xdr:cNvPr>
        <xdr:cNvSpPr/>
      </xdr:nvSpPr>
      <xdr:spPr>
        <a:xfrm>
          <a:off x="6339840" y="6035040"/>
          <a:ext cx="739140" cy="4724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solidFill>
                <a:sysClr val="windowText" lastClr="000000"/>
              </a:solidFill>
            </a:rPr>
            <a:t>Freezone</a:t>
          </a:r>
        </a:p>
      </xdr:txBody>
    </xdr:sp>
    <xdr:clientData/>
  </xdr:twoCellAnchor>
  <xdr:twoCellAnchor>
    <xdr:from>
      <xdr:col>6</xdr:col>
      <xdr:colOff>243840</xdr:colOff>
      <xdr:row>33</xdr:row>
      <xdr:rowOff>7620</xdr:rowOff>
    </xdr:from>
    <xdr:to>
      <xdr:col>7</xdr:col>
      <xdr:colOff>373380</xdr:colOff>
      <xdr:row>35</xdr:row>
      <xdr:rowOff>114300</xdr:rowOff>
    </xdr:to>
    <xdr:sp macro="" textlink="">
      <xdr:nvSpPr>
        <xdr:cNvPr id="54" name="Rectangle 53">
          <a:extLst>
            <a:ext uri="{FF2B5EF4-FFF2-40B4-BE49-F238E27FC236}">
              <a16:creationId xmlns:a16="http://schemas.microsoft.com/office/drawing/2014/main" id="{1E7D2575-F349-48B2-B836-7E61ABEBB6EA}"/>
            </a:ext>
          </a:extLst>
        </xdr:cNvPr>
        <xdr:cNvSpPr/>
      </xdr:nvSpPr>
      <xdr:spPr>
        <a:xfrm>
          <a:off x="3901440" y="6042660"/>
          <a:ext cx="739140" cy="4724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Private Fund</a:t>
          </a:r>
        </a:p>
      </xdr:txBody>
    </xdr:sp>
    <xdr:clientData/>
  </xdr:twoCellAnchor>
  <xdr:twoCellAnchor>
    <xdr:from>
      <xdr:col>17</xdr:col>
      <xdr:colOff>137160</xdr:colOff>
      <xdr:row>33</xdr:row>
      <xdr:rowOff>7620</xdr:rowOff>
    </xdr:from>
    <xdr:to>
      <xdr:col>19</xdr:col>
      <xdr:colOff>548640</xdr:colOff>
      <xdr:row>35</xdr:row>
      <xdr:rowOff>114300</xdr:rowOff>
    </xdr:to>
    <xdr:sp macro="" textlink="">
      <xdr:nvSpPr>
        <xdr:cNvPr id="55" name="Rectangle 54">
          <a:extLst>
            <a:ext uri="{FF2B5EF4-FFF2-40B4-BE49-F238E27FC236}">
              <a16:creationId xmlns:a16="http://schemas.microsoft.com/office/drawing/2014/main" id="{D66964D0-2072-4A16-B609-8C29B58F47DB}"/>
            </a:ext>
          </a:extLst>
        </xdr:cNvPr>
        <xdr:cNvSpPr/>
      </xdr:nvSpPr>
      <xdr:spPr>
        <a:xfrm>
          <a:off x="10500360" y="6042660"/>
          <a:ext cx="1630680" cy="4724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Unincorporated Partnership</a:t>
          </a:r>
        </a:p>
      </xdr:txBody>
    </xdr:sp>
    <xdr:clientData/>
  </xdr:twoCellAnchor>
  <xdr:twoCellAnchor>
    <xdr:from>
      <xdr:col>14</xdr:col>
      <xdr:colOff>91440</xdr:colOff>
      <xdr:row>33</xdr:row>
      <xdr:rowOff>7620</xdr:rowOff>
    </xdr:from>
    <xdr:to>
      <xdr:col>15</xdr:col>
      <xdr:colOff>518160</xdr:colOff>
      <xdr:row>36</xdr:row>
      <xdr:rowOff>91440</xdr:rowOff>
    </xdr:to>
    <xdr:sp macro="" textlink="">
      <xdr:nvSpPr>
        <xdr:cNvPr id="56" name="Rectangle 55">
          <a:extLst>
            <a:ext uri="{FF2B5EF4-FFF2-40B4-BE49-F238E27FC236}">
              <a16:creationId xmlns:a16="http://schemas.microsoft.com/office/drawing/2014/main" id="{6F373FB9-1795-448C-9281-FA11EC105E62}"/>
            </a:ext>
          </a:extLst>
        </xdr:cNvPr>
        <xdr:cNvSpPr/>
      </xdr:nvSpPr>
      <xdr:spPr>
        <a:xfrm>
          <a:off x="8625840" y="6042660"/>
          <a:ext cx="1036320" cy="6324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Other Judicial Person except Free zone</a:t>
          </a:r>
        </a:p>
      </xdr:txBody>
    </xdr:sp>
    <xdr:clientData/>
  </xdr:twoCellAnchor>
  <xdr:twoCellAnchor>
    <xdr:from>
      <xdr:col>19</xdr:col>
      <xdr:colOff>662940</xdr:colOff>
      <xdr:row>36</xdr:row>
      <xdr:rowOff>167640</xdr:rowOff>
    </xdr:from>
    <xdr:to>
      <xdr:col>22</xdr:col>
      <xdr:colOff>22860</xdr:colOff>
      <xdr:row>40</xdr:row>
      <xdr:rowOff>45720</xdr:rowOff>
    </xdr:to>
    <xdr:sp macro="" textlink="">
      <xdr:nvSpPr>
        <xdr:cNvPr id="57" name="Rectangle: Rounded Corners 56">
          <a:extLst>
            <a:ext uri="{FF2B5EF4-FFF2-40B4-BE49-F238E27FC236}">
              <a16:creationId xmlns:a16="http://schemas.microsoft.com/office/drawing/2014/main" id="{BC1FEA84-A447-46FE-ADA3-5C34AC6EAFA4}"/>
            </a:ext>
          </a:extLst>
        </xdr:cNvPr>
        <xdr:cNvSpPr/>
      </xdr:nvSpPr>
      <xdr:spPr>
        <a:xfrm>
          <a:off x="12192000" y="6751320"/>
          <a:ext cx="1242060" cy="609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Has the election been made to exempt foreign income?</a:t>
          </a:r>
        </a:p>
      </xdr:txBody>
    </xdr:sp>
    <xdr:clientData/>
  </xdr:twoCellAnchor>
  <xdr:twoCellAnchor>
    <xdr:from>
      <xdr:col>20</xdr:col>
      <xdr:colOff>605790</xdr:colOff>
      <xdr:row>40</xdr:row>
      <xdr:rowOff>45720</xdr:rowOff>
    </xdr:from>
    <xdr:to>
      <xdr:col>21</xdr:col>
      <xdr:colOff>0</xdr:colOff>
      <xdr:row>42</xdr:row>
      <xdr:rowOff>38100</xdr:rowOff>
    </xdr:to>
    <xdr:cxnSp macro="">
      <xdr:nvCxnSpPr>
        <xdr:cNvPr id="58" name="Straight Connector 57">
          <a:extLst>
            <a:ext uri="{FF2B5EF4-FFF2-40B4-BE49-F238E27FC236}">
              <a16:creationId xmlns:a16="http://schemas.microsoft.com/office/drawing/2014/main" id="{573F0137-24E2-4050-9727-1196F6CEC58A}"/>
            </a:ext>
          </a:extLst>
        </xdr:cNvPr>
        <xdr:cNvCxnSpPr>
          <a:stCxn id="57" idx="2"/>
        </xdr:cNvCxnSpPr>
      </xdr:nvCxnSpPr>
      <xdr:spPr>
        <a:xfrm>
          <a:off x="12797790" y="7360920"/>
          <a:ext cx="3810" cy="3581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xdr:colOff>
      <xdr:row>42</xdr:row>
      <xdr:rowOff>38100</xdr:rowOff>
    </xdr:from>
    <xdr:to>
      <xdr:col>21</xdr:col>
      <xdr:colOff>15240</xdr:colOff>
      <xdr:row>42</xdr:row>
      <xdr:rowOff>38100</xdr:rowOff>
    </xdr:to>
    <xdr:cxnSp macro="">
      <xdr:nvCxnSpPr>
        <xdr:cNvPr id="59" name="Straight Connector 58">
          <a:extLst>
            <a:ext uri="{FF2B5EF4-FFF2-40B4-BE49-F238E27FC236}">
              <a16:creationId xmlns:a16="http://schemas.microsoft.com/office/drawing/2014/main" id="{4BC7A795-5A6D-420E-920E-C12CEA7FC2AE}"/>
            </a:ext>
          </a:extLst>
        </xdr:cNvPr>
        <xdr:cNvCxnSpPr/>
      </xdr:nvCxnSpPr>
      <xdr:spPr>
        <a:xfrm flipH="1">
          <a:off x="12230100" y="7719060"/>
          <a:ext cx="5867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xdr:colOff>
      <xdr:row>42</xdr:row>
      <xdr:rowOff>38100</xdr:rowOff>
    </xdr:from>
    <xdr:to>
      <xdr:col>20</xdr:col>
      <xdr:colOff>38100</xdr:colOff>
      <xdr:row>44</xdr:row>
      <xdr:rowOff>99060</xdr:rowOff>
    </xdr:to>
    <xdr:cxnSp macro="">
      <xdr:nvCxnSpPr>
        <xdr:cNvPr id="60" name="Straight Connector 59">
          <a:extLst>
            <a:ext uri="{FF2B5EF4-FFF2-40B4-BE49-F238E27FC236}">
              <a16:creationId xmlns:a16="http://schemas.microsoft.com/office/drawing/2014/main" id="{8EC9C47E-C71F-417A-8C7C-AA56396C0C8B}"/>
            </a:ext>
          </a:extLst>
        </xdr:cNvPr>
        <xdr:cNvCxnSpPr/>
      </xdr:nvCxnSpPr>
      <xdr:spPr>
        <a:xfrm>
          <a:off x="12230100" y="7719060"/>
          <a:ext cx="0" cy="4267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480060</xdr:colOff>
      <xdr:row>44</xdr:row>
      <xdr:rowOff>106680</xdr:rowOff>
    </xdr:from>
    <xdr:to>
      <xdr:col>20</xdr:col>
      <xdr:colOff>297180</xdr:colOff>
      <xdr:row>46</xdr:row>
      <xdr:rowOff>121920</xdr:rowOff>
    </xdr:to>
    <xdr:sp macro="" textlink="">
      <xdr:nvSpPr>
        <xdr:cNvPr id="61" name="Oval 60">
          <a:extLst>
            <a:ext uri="{FF2B5EF4-FFF2-40B4-BE49-F238E27FC236}">
              <a16:creationId xmlns:a16="http://schemas.microsoft.com/office/drawing/2014/main" id="{9D7235DB-94DB-4910-92E3-28F6C7CBBD98}"/>
            </a:ext>
          </a:extLst>
        </xdr:cNvPr>
        <xdr:cNvSpPr/>
      </xdr:nvSpPr>
      <xdr:spPr>
        <a:xfrm>
          <a:off x="12062460" y="8153400"/>
          <a:ext cx="42672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NO</a:t>
          </a:r>
        </a:p>
      </xdr:txBody>
    </xdr:sp>
    <xdr:clientData/>
  </xdr:twoCellAnchor>
  <xdr:twoCellAnchor>
    <xdr:from>
      <xdr:col>21</xdr:col>
      <xdr:colOff>15240</xdr:colOff>
      <xdr:row>42</xdr:row>
      <xdr:rowOff>38100</xdr:rowOff>
    </xdr:from>
    <xdr:to>
      <xdr:col>21</xdr:col>
      <xdr:colOff>601980</xdr:colOff>
      <xdr:row>42</xdr:row>
      <xdr:rowOff>38100</xdr:rowOff>
    </xdr:to>
    <xdr:cxnSp macro="">
      <xdr:nvCxnSpPr>
        <xdr:cNvPr id="62" name="Straight Connector 61">
          <a:extLst>
            <a:ext uri="{FF2B5EF4-FFF2-40B4-BE49-F238E27FC236}">
              <a16:creationId xmlns:a16="http://schemas.microsoft.com/office/drawing/2014/main" id="{2B09F7C1-3332-40B6-A208-BB5A565D5D19}"/>
            </a:ext>
          </a:extLst>
        </xdr:cNvPr>
        <xdr:cNvCxnSpPr/>
      </xdr:nvCxnSpPr>
      <xdr:spPr>
        <a:xfrm flipH="1">
          <a:off x="12816840" y="7719060"/>
          <a:ext cx="5867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601980</xdr:colOff>
      <xdr:row>42</xdr:row>
      <xdr:rowOff>38100</xdr:rowOff>
    </xdr:from>
    <xdr:to>
      <xdr:col>21</xdr:col>
      <xdr:colOff>601980</xdr:colOff>
      <xdr:row>44</xdr:row>
      <xdr:rowOff>99060</xdr:rowOff>
    </xdr:to>
    <xdr:cxnSp macro="">
      <xdr:nvCxnSpPr>
        <xdr:cNvPr id="63" name="Straight Connector 62">
          <a:extLst>
            <a:ext uri="{FF2B5EF4-FFF2-40B4-BE49-F238E27FC236}">
              <a16:creationId xmlns:a16="http://schemas.microsoft.com/office/drawing/2014/main" id="{A60F3C1B-E20E-4085-8AC2-B41027DB0730}"/>
            </a:ext>
          </a:extLst>
        </xdr:cNvPr>
        <xdr:cNvCxnSpPr/>
      </xdr:nvCxnSpPr>
      <xdr:spPr>
        <a:xfrm>
          <a:off x="13403580" y="7719060"/>
          <a:ext cx="0" cy="4267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350520</xdr:colOff>
      <xdr:row>44</xdr:row>
      <xdr:rowOff>106680</xdr:rowOff>
    </xdr:from>
    <xdr:to>
      <xdr:col>22</xdr:col>
      <xdr:colOff>251460</xdr:colOff>
      <xdr:row>46</xdr:row>
      <xdr:rowOff>121920</xdr:rowOff>
    </xdr:to>
    <xdr:sp macro="" textlink="">
      <xdr:nvSpPr>
        <xdr:cNvPr id="64" name="Oval 63">
          <a:extLst>
            <a:ext uri="{FF2B5EF4-FFF2-40B4-BE49-F238E27FC236}">
              <a16:creationId xmlns:a16="http://schemas.microsoft.com/office/drawing/2014/main" id="{E2304C41-6CEC-470D-9FBE-0E6D4661D9DE}"/>
            </a:ext>
          </a:extLst>
        </xdr:cNvPr>
        <xdr:cNvSpPr/>
      </xdr:nvSpPr>
      <xdr:spPr>
        <a:xfrm>
          <a:off x="13152120" y="8153400"/>
          <a:ext cx="5105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YES</a:t>
          </a:r>
        </a:p>
      </xdr:txBody>
    </xdr:sp>
    <xdr:clientData/>
  </xdr:twoCellAnchor>
  <xdr:twoCellAnchor>
    <xdr:from>
      <xdr:col>22</xdr:col>
      <xdr:colOff>3810</xdr:colOff>
      <xdr:row>46</xdr:row>
      <xdr:rowOff>129540</xdr:rowOff>
    </xdr:from>
    <xdr:to>
      <xdr:col>22</xdr:col>
      <xdr:colOff>7620</xdr:colOff>
      <xdr:row>47</xdr:row>
      <xdr:rowOff>175260</xdr:rowOff>
    </xdr:to>
    <xdr:cxnSp macro="">
      <xdr:nvCxnSpPr>
        <xdr:cNvPr id="65" name="Straight Connector 64">
          <a:extLst>
            <a:ext uri="{FF2B5EF4-FFF2-40B4-BE49-F238E27FC236}">
              <a16:creationId xmlns:a16="http://schemas.microsoft.com/office/drawing/2014/main" id="{82CA4847-FF4A-421D-88D4-D4614615B173}"/>
            </a:ext>
          </a:extLst>
        </xdr:cNvPr>
        <xdr:cNvCxnSpPr/>
      </xdr:nvCxnSpPr>
      <xdr:spPr>
        <a:xfrm>
          <a:off x="13415010" y="8542020"/>
          <a:ext cx="381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47</xdr:row>
      <xdr:rowOff>167640</xdr:rowOff>
    </xdr:from>
    <xdr:to>
      <xdr:col>22</xdr:col>
      <xdr:colOff>480060</xdr:colOff>
      <xdr:row>52</xdr:row>
      <xdr:rowOff>45720</xdr:rowOff>
    </xdr:to>
    <xdr:sp macro="" textlink="">
      <xdr:nvSpPr>
        <xdr:cNvPr id="66" name="Rectangle: Single Corner Snipped 65">
          <a:extLst>
            <a:ext uri="{FF2B5EF4-FFF2-40B4-BE49-F238E27FC236}">
              <a16:creationId xmlns:a16="http://schemas.microsoft.com/office/drawing/2014/main" id="{62C8C3F6-7906-4443-9038-33F0DE676E35}"/>
            </a:ext>
          </a:extLst>
        </xdr:cNvPr>
        <xdr:cNvSpPr/>
      </xdr:nvSpPr>
      <xdr:spPr>
        <a:xfrm rot="10800000" flipV="1">
          <a:off x="12954000" y="8763000"/>
          <a:ext cx="937260" cy="792480"/>
        </a:xfrm>
        <a:prstGeom prst="snip1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000"/>
            <a:t>Do not include it in Computation of UAE tax</a:t>
          </a:r>
        </a:p>
      </xdr:txBody>
    </xdr:sp>
    <xdr:clientData/>
  </xdr:twoCellAnchor>
  <xdr:twoCellAnchor>
    <xdr:from>
      <xdr:col>19</xdr:col>
      <xdr:colOff>0</xdr:colOff>
      <xdr:row>35</xdr:row>
      <xdr:rowOff>114300</xdr:rowOff>
    </xdr:from>
    <xdr:to>
      <xdr:col>19</xdr:col>
      <xdr:colOff>0</xdr:colOff>
      <xdr:row>37</xdr:row>
      <xdr:rowOff>114300</xdr:rowOff>
    </xdr:to>
    <xdr:cxnSp macro="">
      <xdr:nvCxnSpPr>
        <xdr:cNvPr id="67" name="Straight Connector 66">
          <a:extLst>
            <a:ext uri="{FF2B5EF4-FFF2-40B4-BE49-F238E27FC236}">
              <a16:creationId xmlns:a16="http://schemas.microsoft.com/office/drawing/2014/main" id="{8586C3C7-B3EF-443A-8101-969F77290A7F}"/>
            </a:ext>
          </a:extLst>
        </xdr:cNvPr>
        <xdr:cNvCxnSpPr/>
      </xdr:nvCxnSpPr>
      <xdr:spPr>
        <a:xfrm>
          <a:off x="11582400" y="6515100"/>
          <a:ext cx="0" cy="3657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434340</xdr:colOff>
      <xdr:row>37</xdr:row>
      <xdr:rowOff>68580</xdr:rowOff>
    </xdr:from>
    <xdr:to>
      <xdr:col>19</xdr:col>
      <xdr:colOff>259080</xdr:colOff>
      <xdr:row>39</xdr:row>
      <xdr:rowOff>83820</xdr:rowOff>
    </xdr:to>
    <xdr:sp macro="" textlink="">
      <xdr:nvSpPr>
        <xdr:cNvPr id="68" name="Oval 67">
          <a:extLst>
            <a:ext uri="{FF2B5EF4-FFF2-40B4-BE49-F238E27FC236}">
              <a16:creationId xmlns:a16="http://schemas.microsoft.com/office/drawing/2014/main" id="{BCB6BC4C-35DF-47E3-97A1-986B55E320AF}"/>
            </a:ext>
          </a:extLst>
        </xdr:cNvPr>
        <xdr:cNvSpPr/>
      </xdr:nvSpPr>
      <xdr:spPr>
        <a:xfrm>
          <a:off x="10797540" y="6835140"/>
          <a:ext cx="10439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YES</a:t>
          </a:r>
        </a:p>
      </xdr:txBody>
    </xdr:sp>
    <xdr:clientData/>
  </xdr:twoCellAnchor>
  <xdr:twoCellAnchor>
    <xdr:from>
      <xdr:col>17</xdr:col>
      <xdr:colOff>144780</xdr:colOff>
      <xdr:row>40</xdr:row>
      <xdr:rowOff>60960</xdr:rowOff>
    </xdr:from>
    <xdr:to>
      <xdr:col>19</xdr:col>
      <xdr:colOff>541020</xdr:colOff>
      <xdr:row>42</xdr:row>
      <xdr:rowOff>114300</xdr:rowOff>
    </xdr:to>
    <xdr:sp macro="" textlink="">
      <xdr:nvSpPr>
        <xdr:cNvPr id="69" name="Rectangle: Rounded Corners 68">
          <a:extLst>
            <a:ext uri="{FF2B5EF4-FFF2-40B4-BE49-F238E27FC236}">
              <a16:creationId xmlns:a16="http://schemas.microsoft.com/office/drawing/2014/main" id="{A303C0CD-499F-452F-BC38-4206799BBC71}"/>
            </a:ext>
          </a:extLst>
        </xdr:cNvPr>
        <xdr:cNvSpPr/>
      </xdr:nvSpPr>
      <xdr:spPr>
        <a:xfrm>
          <a:off x="10507980" y="7376160"/>
          <a:ext cx="1615440" cy="4191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900"/>
            <a:t>Entr your % of ownership Input P</a:t>
          </a:r>
        </a:p>
      </xdr:txBody>
    </xdr:sp>
    <xdr:clientData/>
  </xdr:twoCellAnchor>
  <xdr:twoCellAnchor>
    <xdr:from>
      <xdr:col>20</xdr:col>
      <xdr:colOff>605790</xdr:colOff>
      <xdr:row>35</xdr:row>
      <xdr:rowOff>114300</xdr:rowOff>
    </xdr:from>
    <xdr:to>
      <xdr:col>21</xdr:col>
      <xdr:colOff>3810</xdr:colOff>
      <xdr:row>36</xdr:row>
      <xdr:rowOff>167640</xdr:rowOff>
    </xdr:to>
    <xdr:cxnSp macro="">
      <xdr:nvCxnSpPr>
        <xdr:cNvPr id="70" name="Straight Connector 69">
          <a:extLst>
            <a:ext uri="{FF2B5EF4-FFF2-40B4-BE49-F238E27FC236}">
              <a16:creationId xmlns:a16="http://schemas.microsoft.com/office/drawing/2014/main" id="{51BCA804-7BFB-4F22-BC40-AF4F2FBB7B1B}"/>
            </a:ext>
          </a:extLst>
        </xdr:cNvPr>
        <xdr:cNvCxnSpPr>
          <a:stCxn id="51" idx="2"/>
          <a:endCxn id="57" idx="0"/>
        </xdr:cNvCxnSpPr>
      </xdr:nvCxnSpPr>
      <xdr:spPr>
        <a:xfrm flipH="1">
          <a:off x="12797790" y="6515100"/>
          <a:ext cx="7620" cy="2362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441960</xdr:colOff>
      <xdr:row>37</xdr:row>
      <xdr:rowOff>0</xdr:rowOff>
    </xdr:from>
    <xdr:to>
      <xdr:col>8</xdr:col>
      <xdr:colOff>175260</xdr:colOff>
      <xdr:row>40</xdr:row>
      <xdr:rowOff>38100</xdr:rowOff>
    </xdr:to>
    <xdr:sp macro="" textlink="">
      <xdr:nvSpPr>
        <xdr:cNvPr id="71" name="Rectangle: Rounded Corners 70">
          <a:extLst>
            <a:ext uri="{FF2B5EF4-FFF2-40B4-BE49-F238E27FC236}">
              <a16:creationId xmlns:a16="http://schemas.microsoft.com/office/drawing/2014/main" id="{6E627688-3E4F-445C-BC7A-89F3D73FE9DB}"/>
            </a:ext>
          </a:extLst>
        </xdr:cNvPr>
        <xdr:cNvSpPr/>
      </xdr:nvSpPr>
      <xdr:spPr>
        <a:xfrm>
          <a:off x="3489960" y="6766560"/>
          <a:ext cx="1562100" cy="5867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Is the fund under regulatory oversight and have plan assets or fund sets?</a:t>
          </a:r>
        </a:p>
      </xdr:txBody>
    </xdr:sp>
    <xdr:clientData/>
  </xdr:twoCellAnchor>
  <xdr:twoCellAnchor>
    <xdr:from>
      <xdr:col>6</xdr:col>
      <xdr:colOff>45720</xdr:colOff>
      <xdr:row>41</xdr:row>
      <xdr:rowOff>144780</xdr:rowOff>
    </xdr:from>
    <xdr:to>
      <xdr:col>7</xdr:col>
      <xdr:colOff>22860</xdr:colOff>
      <xdr:row>41</xdr:row>
      <xdr:rowOff>144780</xdr:rowOff>
    </xdr:to>
    <xdr:cxnSp macro="">
      <xdr:nvCxnSpPr>
        <xdr:cNvPr id="72" name="Straight Connector 71">
          <a:extLst>
            <a:ext uri="{FF2B5EF4-FFF2-40B4-BE49-F238E27FC236}">
              <a16:creationId xmlns:a16="http://schemas.microsoft.com/office/drawing/2014/main" id="{158A0DAC-AC68-4C4B-A351-BEAFFC7B44A2}"/>
            </a:ext>
          </a:extLst>
        </xdr:cNvPr>
        <xdr:cNvCxnSpPr/>
      </xdr:nvCxnSpPr>
      <xdr:spPr>
        <a:xfrm flipH="1">
          <a:off x="3703320" y="7642860"/>
          <a:ext cx="5867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xdr:colOff>
      <xdr:row>41</xdr:row>
      <xdr:rowOff>144780</xdr:rowOff>
    </xdr:from>
    <xdr:to>
      <xdr:col>6</xdr:col>
      <xdr:colOff>45720</xdr:colOff>
      <xdr:row>44</xdr:row>
      <xdr:rowOff>22860</xdr:rowOff>
    </xdr:to>
    <xdr:cxnSp macro="">
      <xdr:nvCxnSpPr>
        <xdr:cNvPr id="73" name="Straight Connector 72">
          <a:extLst>
            <a:ext uri="{FF2B5EF4-FFF2-40B4-BE49-F238E27FC236}">
              <a16:creationId xmlns:a16="http://schemas.microsoft.com/office/drawing/2014/main" id="{AABC59BA-F02D-43A6-A188-91913D97963F}"/>
            </a:ext>
          </a:extLst>
        </xdr:cNvPr>
        <xdr:cNvCxnSpPr/>
      </xdr:nvCxnSpPr>
      <xdr:spPr>
        <a:xfrm>
          <a:off x="3703320" y="7642860"/>
          <a:ext cx="0" cy="4267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403860</xdr:colOff>
      <xdr:row>44</xdr:row>
      <xdr:rowOff>30480</xdr:rowOff>
    </xdr:from>
    <xdr:to>
      <xdr:col>6</xdr:col>
      <xdr:colOff>304800</xdr:colOff>
      <xdr:row>46</xdr:row>
      <xdr:rowOff>45720</xdr:rowOff>
    </xdr:to>
    <xdr:sp macro="" textlink="">
      <xdr:nvSpPr>
        <xdr:cNvPr id="74" name="Oval 73">
          <a:extLst>
            <a:ext uri="{FF2B5EF4-FFF2-40B4-BE49-F238E27FC236}">
              <a16:creationId xmlns:a16="http://schemas.microsoft.com/office/drawing/2014/main" id="{98B07728-7016-476D-842C-5C95DBF0D288}"/>
            </a:ext>
          </a:extLst>
        </xdr:cNvPr>
        <xdr:cNvSpPr/>
      </xdr:nvSpPr>
      <xdr:spPr>
        <a:xfrm>
          <a:off x="3451860" y="8077200"/>
          <a:ext cx="5105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YES</a:t>
          </a:r>
        </a:p>
      </xdr:txBody>
    </xdr:sp>
    <xdr:clientData/>
  </xdr:twoCellAnchor>
  <xdr:twoCellAnchor>
    <xdr:from>
      <xdr:col>7</xdr:col>
      <xdr:colOff>22860</xdr:colOff>
      <xdr:row>41</xdr:row>
      <xdr:rowOff>144780</xdr:rowOff>
    </xdr:from>
    <xdr:to>
      <xdr:col>8</xdr:col>
      <xdr:colOff>0</xdr:colOff>
      <xdr:row>41</xdr:row>
      <xdr:rowOff>144780</xdr:rowOff>
    </xdr:to>
    <xdr:cxnSp macro="">
      <xdr:nvCxnSpPr>
        <xdr:cNvPr id="75" name="Straight Connector 74">
          <a:extLst>
            <a:ext uri="{FF2B5EF4-FFF2-40B4-BE49-F238E27FC236}">
              <a16:creationId xmlns:a16="http://schemas.microsoft.com/office/drawing/2014/main" id="{3A0EA82A-02EA-455B-B452-F623CA3FAE32}"/>
            </a:ext>
          </a:extLst>
        </xdr:cNvPr>
        <xdr:cNvCxnSpPr/>
      </xdr:nvCxnSpPr>
      <xdr:spPr>
        <a:xfrm flipH="1">
          <a:off x="4290060" y="7642860"/>
          <a:ext cx="5867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41</xdr:row>
      <xdr:rowOff>144780</xdr:rowOff>
    </xdr:from>
    <xdr:to>
      <xdr:col>8</xdr:col>
      <xdr:colOff>0</xdr:colOff>
      <xdr:row>44</xdr:row>
      <xdr:rowOff>22860</xdr:rowOff>
    </xdr:to>
    <xdr:cxnSp macro="">
      <xdr:nvCxnSpPr>
        <xdr:cNvPr id="76" name="Straight Connector 75">
          <a:extLst>
            <a:ext uri="{FF2B5EF4-FFF2-40B4-BE49-F238E27FC236}">
              <a16:creationId xmlns:a16="http://schemas.microsoft.com/office/drawing/2014/main" id="{A2B98E59-5936-4EF1-A0D6-E763C64CFF6A}"/>
            </a:ext>
          </a:extLst>
        </xdr:cNvPr>
        <xdr:cNvCxnSpPr/>
      </xdr:nvCxnSpPr>
      <xdr:spPr>
        <a:xfrm>
          <a:off x="4876800" y="7642860"/>
          <a:ext cx="0" cy="4267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358140</xdr:colOff>
      <xdr:row>44</xdr:row>
      <xdr:rowOff>30480</xdr:rowOff>
    </xdr:from>
    <xdr:to>
      <xdr:col>8</xdr:col>
      <xdr:colOff>259080</xdr:colOff>
      <xdr:row>46</xdr:row>
      <xdr:rowOff>45720</xdr:rowOff>
    </xdr:to>
    <xdr:sp macro="" textlink="">
      <xdr:nvSpPr>
        <xdr:cNvPr id="77" name="Oval 76">
          <a:extLst>
            <a:ext uri="{FF2B5EF4-FFF2-40B4-BE49-F238E27FC236}">
              <a16:creationId xmlns:a16="http://schemas.microsoft.com/office/drawing/2014/main" id="{B548C23E-DA8A-4DFD-97E1-A383531927ED}"/>
            </a:ext>
          </a:extLst>
        </xdr:cNvPr>
        <xdr:cNvSpPr/>
      </xdr:nvSpPr>
      <xdr:spPr>
        <a:xfrm>
          <a:off x="4625340" y="8077200"/>
          <a:ext cx="5105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YES</a:t>
          </a:r>
        </a:p>
      </xdr:txBody>
    </xdr:sp>
    <xdr:clientData/>
  </xdr:twoCellAnchor>
  <xdr:twoCellAnchor>
    <xdr:from>
      <xdr:col>8</xdr:col>
      <xdr:colOff>11430</xdr:colOff>
      <xdr:row>46</xdr:row>
      <xdr:rowOff>53340</xdr:rowOff>
    </xdr:from>
    <xdr:to>
      <xdr:col>8</xdr:col>
      <xdr:colOff>15240</xdr:colOff>
      <xdr:row>47</xdr:row>
      <xdr:rowOff>99060</xdr:rowOff>
    </xdr:to>
    <xdr:cxnSp macro="">
      <xdr:nvCxnSpPr>
        <xdr:cNvPr id="78" name="Straight Connector 77">
          <a:extLst>
            <a:ext uri="{FF2B5EF4-FFF2-40B4-BE49-F238E27FC236}">
              <a16:creationId xmlns:a16="http://schemas.microsoft.com/office/drawing/2014/main" id="{80BCAC65-FD0E-450A-A007-644C7D7D416C}"/>
            </a:ext>
          </a:extLst>
        </xdr:cNvPr>
        <xdr:cNvCxnSpPr>
          <a:endCxn id="80" idx="0"/>
        </xdr:cNvCxnSpPr>
      </xdr:nvCxnSpPr>
      <xdr:spPr>
        <a:xfrm>
          <a:off x="4888230" y="8465820"/>
          <a:ext cx="381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47</xdr:row>
      <xdr:rowOff>114300</xdr:rowOff>
    </xdr:from>
    <xdr:to>
      <xdr:col>6</xdr:col>
      <xdr:colOff>373380</xdr:colOff>
      <xdr:row>49</xdr:row>
      <xdr:rowOff>114300</xdr:rowOff>
    </xdr:to>
    <xdr:sp macro="" textlink="">
      <xdr:nvSpPr>
        <xdr:cNvPr id="79" name="Rectangle: Single Corner Snipped 78">
          <a:extLst>
            <a:ext uri="{FF2B5EF4-FFF2-40B4-BE49-F238E27FC236}">
              <a16:creationId xmlns:a16="http://schemas.microsoft.com/office/drawing/2014/main" id="{1F9FB0B3-3B6C-4028-9AE2-0F2F919A5370}"/>
            </a:ext>
          </a:extLst>
        </xdr:cNvPr>
        <xdr:cNvSpPr/>
      </xdr:nvSpPr>
      <xdr:spPr>
        <a:xfrm rot="10800000" flipV="1">
          <a:off x="3390900" y="8709660"/>
          <a:ext cx="640080" cy="365760"/>
        </a:xfrm>
        <a:prstGeom prst="snip1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000"/>
            <a:t>Exempt</a:t>
          </a:r>
        </a:p>
      </xdr:txBody>
    </xdr:sp>
    <xdr:clientData/>
  </xdr:twoCellAnchor>
  <xdr:twoCellAnchor>
    <xdr:from>
      <xdr:col>7</xdr:col>
      <xdr:colOff>243840</xdr:colOff>
      <xdr:row>47</xdr:row>
      <xdr:rowOff>99060</xdr:rowOff>
    </xdr:from>
    <xdr:to>
      <xdr:col>8</xdr:col>
      <xdr:colOff>396240</xdr:colOff>
      <xdr:row>49</xdr:row>
      <xdr:rowOff>152400</xdr:rowOff>
    </xdr:to>
    <xdr:sp macro="" textlink="">
      <xdr:nvSpPr>
        <xdr:cNvPr id="80" name="Rectangle: Rounded Corners 79">
          <a:extLst>
            <a:ext uri="{FF2B5EF4-FFF2-40B4-BE49-F238E27FC236}">
              <a16:creationId xmlns:a16="http://schemas.microsoft.com/office/drawing/2014/main" id="{4BAC8168-ABB6-49EA-BD5C-46281E31AAE2}"/>
            </a:ext>
          </a:extLst>
        </xdr:cNvPr>
        <xdr:cNvSpPr/>
      </xdr:nvSpPr>
      <xdr:spPr>
        <a:xfrm>
          <a:off x="4511040" y="8694420"/>
          <a:ext cx="762000" cy="4191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900"/>
            <a:t>Input Fund net income</a:t>
          </a:r>
        </a:p>
      </xdr:txBody>
    </xdr:sp>
    <xdr:clientData/>
  </xdr:twoCellAnchor>
  <xdr:twoCellAnchor>
    <xdr:from>
      <xdr:col>6</xdr:col>
      <xdr:colOff>49530</xdr:colOff>
      <xdr:row>46</xdr:row>
      <xdr:rowOff>45720</xdr:rowOff>
    </xdr:from>
    <xdr:to>
      <xdr:col>6</xdr:col>
      <xdr:colOff>49530</xdr:colOff>
      <xdr:row>46</xdr:row>
      <xdr:rowOff>45720</xdr:rowOff>
    </xdr:to>
    <xdr:cxnSp macro="">
      <xdr:nvCxnSpPr>
        <xdr:cNvPr id="81" name="Straight Connector 80">
          <a:extLst>
            <a:ext uri="{FF2B5EF4-FFF2-40B4-BE49-F238E27FC236}">
              <a16:creationId xmlns:a16="http://schemas.microsoft.com/office/drawing/2014/main" id="{E40CF12B-29E7-4E3F-B0BB-91D4ACF75F74}"/>
            </a:ext>
          </a:extLst>
        </xdr:cNvPr>
        <xdr:cNvCxnSpPr>
          <a:stCxn id="74" idx="4"/>
          <a:endCxn id="74" idx="4"/>
        </xdr:cNvCxnSpPr>
      </xdr:nvCxnSpPr>
      <xdr:spPr>
        <a:xfrm>
          <a:off x="3707130" y="845820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xdr:colOff>
      <xdr:row>46</xdr:row>
      <xdr:rowOff>45720</xdr:rowOff>
    </xdr:from>
    <xdr:to>
      <xdr:col>6</xdr:col>
      <xdr:colOff>53340</xdr:colOff>
      <xdr:row>47</xdr:row>
      <xdr:rowOff>114300</xdr:rowOff>
    </xdr:to>
    <xdr:cxnSp macro="">
      <xdr:nvCxnSpPr>
        <xdr:cNvPr id="82" name="Straight Connector 81">
          <a:extLst>
            <a:ext uri="{FF2B5EF4-FFF2-40B4-BE49-F238E27FC236}">
              <a16:creationId xmlns:a16="http://schemas.microsoft.com/office/drawing/2014/main" id="{945F8D2C-6D78-4104-A802-78AA4DDCEE42}"/>
            </a:ext>
          </a:extLst>
        </xdr:cNvPr>
        <xdr:cNvCxnSpPr>
          <a:stCxn id="79" idx="3"/>
          <a:endCxn id="74" idx="4"/>
        </xdr:cNvCxnSpPr>
      </xdr:nvCxnSpPr>
      <xdr:spPr>
        <a:xfrm flipH="1" flipV="1">
          <a:off x="3707130" y="8458200"/>
          <a:ext cx="3810" cy="2514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40</xdr:row>
      <xdr:rowOff>38100</xdr:rowOff>
    </xdr:from>
    <xdr:to>
      <xdr:col>7</xdr:col>
      <xdr:colOff>3810</xdr:colOff>
      <xdr:row>41</xdr:row>
      <xdr:rowOff>144780</xdr:rowOff>
    </xdr:to>
    <xdr:cxnSp macro="">
      <xdr:nvCxnSpPr>
        <xdr:cNvPr id="83" name="Straight Connector 82">
          <a:extLst>
            <a:ext uri="{FF2B5EF4-FFF2-40B4-BE49-F238E27FC236}">
              <a16:creationId xmlns:a16="http://schemas.microsoft.com/office/drawing/2014/main" id="{441623B1-8898-455D-9E51-F4C11244C4BA}"/>
            </a:ext>
          </a:extLst>
        </xdr:cNvPr>
        <xdr:cNvCxnSpPr>
          <a:stCxn id="71" idx="2"/>
        </xdr:cNvCxnSpPr>
      </xdr:nvCxnSpPr>
      <xdr:spPr>
        <a:xfrm flipH="1">
          <a:off x="4267200" y="7353300"/>
          <a:ext cx="3810" cy="2895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xdr:colOff>
      <xdr:row>35</xdr:row>
      <xdr:rowOff>114300</xdr:rowOff>
    </xdr:from>
    <xdr:to>
      <xdr:col>7</xdr:col>
      <xdr:colOff>3810</xdr:colOff>
      <xdr:row>37</xdr:row>
      <xdr:rowOff>0</xdr:rowOff>
    </xdr:to>
    <xdr:cxnSp macro="">
      <xdr:nvCxnSpPr>
        <xdr:cNvPr id="84" name="Straight Connector 83">
          <a:extLst>
            <a:ext uri="{FF2B5EF4-FFF2-40B4-BE49-F238E27FC236}">
              <a16:creationId xmlns:a16="http://schemas.microsoft.com/office/drawing/2014/main" id="{CF97BFC1-884B-4669-BAEC-6600643F8DDB}"/>
            </a:ext>
          </a:extLst>
        </xdr:cNvPr>
        <xdr:cNvCxnSpPr>
          <a:stCxn id="71" idx="0"/>
          <a:endCxn id="54" idx="2"/>
        </xdr:cNvCxnSpPr>
      </xdr:nvCxnSpPr>
      <xdr:spPr>
        <a:xfrm flipV="1">
          <a:off x="4271010" y="6515100"/>
          <a:ext cx="0" cy="2514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31</xdr:row>
      <xdr:rowOff>68580</xdr:rowOff>
    </xdr:from>
    <xdr:to>
      <xdr:col>9</xdr:col>
      <xdr:colOff>7620</xdr:colOff>
      <xdr:row>33</xdr:row>
      <xdr:rowOff>7620</xdr:rowOff>
    </xdr:to>
    <xdr:cxnSp macro="">
      <xdr:nvCxnSpPr>
        <xdr:cNvPr id="85" name="Straight Connector 84">
          <a:extLst>
            <a:ext uri="{FF2B5EF4-FFF2-40B4-BE49-F238E27FC236}">
              <a16:creationId xmlns:a16="http://schemas.microsoft.com/office/drawing/2014/main" id="{81ED0CC8-0DAE-4CB0-8146-BEDD9B57F8C1}"/>
            </a:ext>
          </a:extLst>
        </xdr:cNvPr>
        <xdr:cNvCxnSpPr/>
      </xdr:nvCxnSpPr>
      <xdr:spPr>
        <a:xfrm flipV="1">
          <a:off x="5486400" y="5737860"/>
          <a:ext cx="7620"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31</xdr:row>
      <xdr:rowOff>68580</xdr:rowOff>
    </xdr:from>
    <xdr:to>
      <xdr:col>11</xdr:col>
      <xdr:colOff>7620</xdr:colOff>
      <xdr:row>33</xdr:row>
      <xdr:rowOff>7620</xdr:rowOff>
    </xdr:to>
    <xdr:cxnSp macro="">
      <xdr:nvCxnSpPr>
        <xdr:cNvPr id="86" name="Straight Connector 85">
          <a:extLst>
            <a:ext uri="{FF2B5EF4-FFF2-40B4-BE49-F238E27FC236}">
              <a16:creationId xmlns:a16="http://schemas.microsoft.com/office/drawing/2014/main" id="{0A200CCC-1257-405B-98CC-0C57AF706C7B}"/>
            </a:ext>
          </a:extLst>
        </xdr:cNvPr>
        <xdr:cNvCxnSpPr/>
      </xdr:nvCxnSpPr>
      <xdr:spPr>
        <a:xfrm flipV="1">
          <a:off x="6705600" y="5737860"/>
          <a:ext cx="7620"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31</xdr:row>
      <xdr:rowOff>60960</xdr:rowOff>
    </xdr:from>
    <xdr:to>
      <xdr:col>15</xdr:col>
      <xdr:colOff>7620</xdr:colOff>
      <xdr:row>33</xdr:row>
      <xdr:rowOff>0</xdr:rowOff>
    </xdr:to>
    <xdr:cxnSp macro="">
      <xdr:nvCxnSpPr>
        <xdr:cNvPr id="87" name="Straight Connector 86">
          <a:extLst>
            <a:ext uri="{FF2B5EF4-FFF2-40B4-BE49-F238E27FC236}">
              <a16:creationId xmlns:a16="http://schemas.microsoft.com/office/drawing/2014/main" id="{4A3EED8B-18CD-4B3C-9945-64A8BF7F9B85}"/>
            </a:ext>
          </a:extLst>
        </xdr:cNvPr>
        <xdr:cNvCxnSpPr/>
      </xdr:nvCxnSpPr>
      <xdr:spPr>
        <a:xfrm flipV="1">
          <a:off x="9144000" y="5730240"/>
          <a:ext cx="7620"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31</xdr:row>
      <xdr:rowOff>60960</xdr:rowOff>
    </xdr:from>
    <xdr:to>
      <xdr:col>19</xdr:col>
      <xdr:colOff>7620</xdr:colOff>
      <xdr:row>33</xdr:row>
      <xdr:rowOff>0</xdr:rowOff>
    </xdr:to>
    <xdr:cxnSp macro="">
      <xdr:nvCxnSpPr>
        <xdr:cNvPr id="88" name="Straight Connector 87">
          <a:extLst>
            <a:ext uri="{FF2B5EF4-FFF2-40B4-BE49-F238E27FC236}">
              <a16:creationId xmlns:a16="http://schemas.microsoft.com/office/drawing/2014/main" id="{B508A805-0F9E-4FF9-A288-311D24C504C9}"/>
            </a:ext>
          </a:extLst>
        </xdr:cNvPr>
        <xdr:cNvCxnSpPr/>
      </xdr:nvCxnSpPr>
      <xdr:spPr>
        <a:xfrm flipV="1">
          <a:off x="11582400" y="5730240"/>
          <a:ext cx="7620"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31</xdr:row>
      <xdr:rowOff>60960</xdr:rowOff>
    </xdr:from>
    <xdr:to>
      <xdr:col>21</xdr:col>
      <xdr:colOff>7620</xdr:colOff>
      <xdr:row>33</xdr:row>
      <xdr:rowOff>0</xdr:rowOff>
    </xdr:to>
    <xdr:cxnSp macro="">
      <xdr:nvCxnSpPr>
        <xdr:cNvPr id="89" name="Straight Connector 88">
          <a:extLst>
            <a:ext uri="{FF2B5EF4-FFF2-40B4-BE49-F238E27FC236}">
              <a16:creationId xmlns:a16="http://schemas.microsoft.com/office/drawing/2014/main" id="{8EB534EF-0AFD-4297-9F02-B97349A5A917}"/>
            </a:ext>
          </a:extLst>
        </xdr:cNvPr>
        <xdr:cNvCxnSpPr/>
      </xdr:nvCxnSpPr>
      <xdr:spPr>
        <a:xfrm flipV="1">
          <a:off x="12801600" y="5730240"/>
          <a:ext cx="7620"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31</xdr:row>
      <xdr:rowOff>60960</xdr:rowOff>
    </xdr:from>
    <xdr:to>
      <xdr:col>7</xdr:col>
      <xdr:colOff>7620</xdr:colOff>
      <xdr:row>33</xdr:row>
      <xdr:rowOff>0</xdr:rowOff>
    </xdr:to>
    <xdr:cxnSp macro="">
      <xdr:nvCxnSpPr>
        <xdr:cNvPr id="90" name="Straight Connector 89">
          <a:extLst>
            <a:ext uri="{FF2B5EF4-FFF2-40B4-BE49-F238E27FC236}">
              <a16:creationId xmlns:a16="http://schemas.microsoft.com/office/drawing/2014/main" id="{83DC0A19-3743-4526-9900-180BA029D369}"/>
            </a:ext>
          </a:extLst>
        </xdr:cNvPr>
        <xdr:cNvCxnSpPr/>
      </xdr:nvCxnSpPr>
      <xdr:spPr>
        <a:xfrm flipV="1">
          <a:off x="4267200" y="5730240"/>
          <a:ext cx="7620"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48</xdr:row>
      <xdr:rowOff>15240</xdr:rowOff>
    </xdr:from>
    <xdr:to>
      <xdr:col>14</xdr:col>
      <xdr:colOff>0</xdr:colOff>
      <xdr:row>50</xdr:row>
      <xdr:rowOff>175260</xdr:rowOff>
    </xdr:to>
    <xdr:sp macro="" textlink="">
      <xdr:nvSpPr>
        <xdr:cNvPr id="91" name="Rectangle: Rounded Corners 90">
          <a:extLst>
            <a:ext uri="{FF2B5EF4-FFF2-40B4-BE49-F238E27FC236}">
              <a16:creationId xmlns:a16="http://schemas.microsoft.com/office/drawing/2014/main" id="{9F594701-88F6-4291-BC61-5C97934FC08B}"/>
            </a:ext>
          </a:extLst>
        </xdr:cNvPr>
        <xdr:cNvSpPr/>
      </xdr:nvSpPr>
      <xdr:spPr>
        <a:xfrm>
          <a:off x="7315200" y="8793480"/>
          <a:ext cx="1219200" cy="52578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t>Do you have</a:t>
          </a:r>
          <a:r>
            <a:rPr lang="en-US" sz="1000" baseline="0"/>
            <a:t> property in UAE?</a:t>
          </a:r>
          <a:endParaRPr lang="en-US" sz="1000"/>
        </a:p>
      </xdr:txBody>
    </xdr:sp>
    <xdr:clientData/>
  </xdr:twoCellAnchor>
  <xdr:twoCellAnchor>
    <xdr:from>
      <xdr:col>9</xdr:col>
      <xdr:colOff>0</xdr:colOff>
      <xdr:row>35</xdr:row>
      <xdr:rowOff>121920</xdr:rowOff>
    </xdr:from>
    <xdr:to>
      <xdr:col>13</xdr:col>
      <xdr:colOff>0</xdr:colOff>
      <xdr:row>48</xdr:row>
      <xdr:rowOff>15240</xdr:rowOff>
    </xdr:to>
    <xdr:cxnSp macro="">
      <xdr:nvCxnSpPr>
        <xdr:cNvPr id="92" name="Straight Connector 91">
          <a:extLst>
            <a:ext uri="{FF2B5EF4-FFF2-40B4-BE49-F238E27FC236}">
              <a16:creationId xmlns:a16="http://schemas.microsoft.com/office/drawing/2014/main" id="{4441355A-1E56-4CF8-B760-8836B2ADB01D}"/>
            </a:ext>
          </a:extLst>
        </xdr:cNvPr>
        <xdr:cNvCxnSpPr>
          <a:stCxn id="52" idx="2"/>
          <a:endCxn id="91" idx="0"/>
        </xdr:cNvCxnSpPr>
      </xdr:nvCxnSpPr>
      <xdr:spPr>
        <a:xfrm>
          <a:off x="5486400" y="6522720"/>
          <a:ext cx="2438400" cy="22707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46</xdr:row>
      <xdr:rowOff>121920</xdr:rowOff>
    </xdr:from>
    <xdr:to>
      <xdr:col>20</xdr:col>
      <xdr:colOff>41910</xdr:colOff>
      <xdr:row>48</xdr:row>
      <xdr:rowOff>15240</xdr:rowOff>
    </xdr:to>
    <xdr:cxnSp macro="">
      <xdr:nvCxnSpPr>
        <xdr:cNvPr id="93" name="Straight Connector 92">
          <a:extLst>
            <a:ext uri="{FF2B5EF4-FFF2-40B4-BE49-F238E27FC236}">
              <a16:creationId xmlns:a16="http://schemas.microsoft.com/office/drawing/2014/main" id="{F583F067-062A-4B50-80F5-5D416D960FBF}"/>
            </a:ext>
          </a:extLst>
        </xdr:cNvPr>
        <xdr:cNvCxnSpPr>
          <a:stCxn id="61" idx="4"/>
          <a:endCxn id="91" idx="0"/>
        </xdr:cNvCxnSpPr>
      </xdr:nvCxnSpPr>
      <xdr:spPr>
        <a:xfrm flipH="1">
          <a:off x="7924800" y="8534400"/>
          <a:ext cx="4309110" cy="2590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36</xdr:row>
      <xdr:rowOff>91440</xdr:rowOff>
    </xdr:from>
    <xdr:to>
      <xdr:col>15</xdr:col>
      <xdr:colOff>0</xdr:colOff>
      <xdr:row>48</xdr:row>
      <xdr:rowOff>15240</xdr:rowOff>
    </xdr:to>
    <xdr:cxnSp macro="">
      <xdr:nvCxnSpPr>
        <xdr:cNvPr id="94" name="Straight Connector 93">
          <a:extLst>
            <a:ext uri="{FF2B5EF4-FFF2-40B4-BE49-F238E27FC236}">
              <a16:creationId xmlns:a16="http://schemas.microsoft.com/office/drawing/2014/main" id="{C0A7568C-A35C-40E5-8E66-7FF1ABF379F5}"/>
            </a:ext>
          </a:extLst>
        </xdr:cNvPr>
        <xdr:cNvCxnSpPr>
          <a:stCxn id="56" idx="2"/>
          <a:endCxn id="91" idx="0"/>
        </xdr:cNvCxnSpPr>
      </xdr:nvCxnSpPr>
      <xdr:spPr>
        <a:xfrm flipH="1">
          <a:off x="7924800" y="6675120"/>
          <a:ext cx="1219200" cy="2118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39</xdr:row>
      <xdr:rowOff>83820</xdr:rowOff>
    </xdr:from>
    <xdr:to>
      <xdr:col>19</xdr:col>
      <xdr:colOff>3810</xdr:colOff>
      <xdr:row>40</xdr:row>
      <xdr:rowOff>60960</xdr:rowOff>
    </xdr:to>
    <xdr:cxnSp macro="">
      <xdr:nvCxnSpPr>
        <xdr:cNvPr id="95" name="Straight Connector 94">
          <a:extLst>
            <a:ext uri="{FF2B5EF4-FFF2-40B4-BE49-F238E27FC236}">
              <a16:creationId xmlns:a16="http://schemas.microsoft.com/office/drawing/2014/main" id="{9341976D-093B-45B5-B3C5-F7E4B335B3A7}"/>
            </a:ext>
          </a:extLst>
        </xdr:cNvPr>
        <xdr:cNvCxnSpPr>
          <a:stCxn id="68" idx="4"/>
          <a:endCxn id="69" idx="0"/>
        </xdr:cNvCxnSpPr>
      </xdr:nvCxnSpPr>
      <xdr:spPr>
        <a:xfrm flipH="1">
          <a:off x="11582400" y="7216140"/>
          <a:ext cx="3810" cy="1600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35</xdr:row>
      <xdr:rowOff>91440</xdr:rowOff>
    </xdr:from>
    <xdr:to>
      <xdr:col>13</xdr:col>
      <xdr:colOff>3810</xdr:colOff>
      <xdr:row>48</xdr:row>
      <xdr:rowOff>15240</xdr:rowOff>
    </xdr:to>
    <xdr:cxnSp macro="">
      <xdr:nvCxnSpPr>
        <xdr:cNvPr id="96" name="Straight Connector 95">
          <a:extLst>
            <a:ext uri="{FF2B5EF4-FFF2-40B4-BE49-F238E27FC236}">
              <a16:creationId xmlns:a16="http://schemas.microsoft.com/office/drawing/2014/main" id="{2D018D88-F062-49FF-A54C-C08B9DC26F58}"/>
            </a:ext>
          </a:extLst>
        </xdr:cNvPr>
        <xdr:cNvCxnSpPr>
          <a:stCxn id="50" idx="2"/>
          <a:endCxn id="91" idx="0"/>
        </xdr:cNvCxnSpPr>
      </xdr:nvCxnSpPr>
      <xdr:spPr>
        <a:xfrm flipH="1">
          <a:off x="7924800" y="6492240"/>
          <a:ext cx="3810" cy="2301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49</xdr:row>
      <xdr:rowOff>95250</xdr:rowOff>
    </xdr:from>
    <xdr:to>
      <xdr:col>14</xdr:col>
      <xdr:colOff>312420</xdr:colOff>
      <xdr:row>49</xdr:row>
      <xdr:rowOff>99060</xdr:rowOff>
    </xdr:to>
    <xdr:cxnSp macro="">
      <xdr:nvCxnSpPr>
        <xdr:cNvPr id="97" name="Straight Connector 96">
          <a:extLst>
            <a:ext uri="{FF2B5EF4-FFF2-40B4-BE49-F238E27FC236}">
              <a16:creationId xmlns:a16="http://schemas.microsoft.com/office/drawing/2014/main" id="{7977FC56-DD0A-4798-B77F-7DBCB63E1808}"/>
            </a:ext>
          </a:extLst>
        </xdr:cNvPr>
        <xdr:cNvCxnSpPr>
          <a:cxnSpLocks/>
          <a:stCxn id="91" idx="3"/>
        </xdr:cNvCxnSpPr>
      </xdr:nvCxnSpPr>
      <xdr:spPr>
        <a:xfrm>
          <a:off x="8534400" y="9056370"/>
          <a:ext cx="312420" cy="38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304800</xdr:colOff>
      <xdr:row>48</xdr:row>
      <xdr:rowOff>83820</xdr:rowOff>
    </xdr:from>
    <xdr:to>
      <xdr:col>15</xdr:col>
      <xdr:colOff>205740</xdr:colOff>
      <xdr:row>50</xdr:row>
      <xdr:rowOff>99060</xdr:rowOff>
    </xdr:to>
    <xdr:sp macro="" textlink="">
      <xdr:nvSpPr>
        <xdr:cNvPr id="98" name="Oval 97">
          <a:extLst>
            <a:ext uri="{FF2B5EF4-FFF2-40B4-BE49-F238E27FC236}">
              <a16:creationId xmlns:a16="http://schemas.microsoft.com/office/drawing/2014/main" id="{250BEEC3-DDBD-4485-8911-A68BB247AC6A}"/>
            </a:ext>
          </a:extLst>
        </xdr:cNvPr>
        <xdr:cNvSpPr/>
      </xdr:nvSpPr>
      <xdr:spPr>
        <a:xfrm>
          <a:off x="8839200" y="8862060"/>
          <a:ext cx="510540" cy="381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t>NO</a:t>
          </a:r>
        </a:p>
      </xdr:txBody>
    </xdr:sp>
    <xdr:clientData/>
  </xdr:twoCellAnchor>
  <xdr:twoCellAnchor>
    <xdr:from>
      <xdr:col>15</xdr:col>
      <xdr:colOff>205740</xdr:colOff>
      <xdr:row>49</xdr:row>
      <xdr:rowOff>91440</xdr:rowOff>
    </xdr:from>
    <xdr:to>
      <xdr:col>15</xdr:col>
      <xdr:colOff>518160</xdr:colOff>
      <xdr:row>49</xdr:row>
      <xdr:rowOff>95250</xdr:rowOff>
    </xdr:to>
    <xdr:cxnSp macro="">
      <xdr:nvCxnSpPr>
        <xdr:cNvPr id="99" name="Straight Connector 98">
          <a:extLst>
            <a:ext uri="{FF2B5EF4-FFF2-40B4-BE49-F238E27FC236}">
              <a16:creationId xmlns:a16="http://schemas.microsoft.com/office/drawing/2014/main" id="{2540DB12-0835-4F25-B103-ED888581C1E1}"/>
            </a:ext>
          </a:extLst>
        </xdr:cNvPr>
        <xdr:cNvCxnSpPr>
          <a:cxnSpLocks/>
        </xdr:cNvCxnSpPr>
      </xdr:nvCxnSpPr>
      <xdr:spPr>
        <a:xfrm>
          <a:off x="9349740" y="9052560"/>
          <a:ext cx="312420" cy="38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510540</xdr:colOff>
      <xdr:row>48</xdr:row>
      <xdr:rowOff>144780</xdr:rowOff>
    </xdr:from>
    <xdr:to>
      <xdr:col>18</xdr:col>
      <xdr:colOff>0</xdr:colOff>
      <xdr:row>50</xdr:row>
      <xdr:rowOff>30480</xdr:rowOff>
    </xdr:to>
    <xdr:sp macro="" textlink="">
      <xdr:nvSpPr>
        <xdr:cNvPr id="100" name="Rectangle: Single Corner Snipped 99">
          <a:extLst>
            <a:ext uri="{FF2B5EF4-FFF2-40B4-BE49-F238E27FC236}">
              <a16:creationId xmlns:a16="http://schemas.microsoft.com/office/drawing/2014/main" id="{D623029F-BC46-4D33-8512-7D8CA51A6170}"/>
            </a:ext>
          </a:extLst>
        </xdr:cNvPr>
        <xdr:cNvSpPr/>
      </xdr:nvSpPr>
      <xdr:spPr>
        <a:xfrm rot="10800000" flipV="1">
          <a:off x="9654540" y="8923020"/>
          <a:ext cx="1318260" cy="251460"/>
        </a:xfrm>
        <a:prstGeom prst="snip1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000"/>
            <a:t>No Impact</a:t>
          </a:r>
        </a:p>
      </xdr:txBody>
    </xdr:sp>
    <xdr:clientData/>
  </xdr:twoCellAnchor>
  <xdr:twoCellAnchor>
    <xdr:from>
      <xdr:col>12</xdr:col>
      <xdr:colOff>358140</xdr:colOff>
      <xdr:row>52</xdr:row>
      <xdr:rowOff>7620</xdr:rowOff>
    </xdr:from>
    <xdr:to>
      <xdr:col>13</xdr:col>
      <xdr:colOff>259080</xdr:colOff>
      <xdr:row>54</xdr:row>
      <xdr:rowOff>22860</xdr:rowOff>
    </xdr:to>
    <xdr:sp macro="" textlink="">
      <xdr:nvSpPr>
        <xdr:cNvPr id="101" name="Oval 100">
          <a:extLst>
            <a:ext uri="{FF2B5EF4-FFF2-40B4-BE49-F238E27FC236}">
              <a16:creationId xmlns:a16="http://schemas.microsoft.com/office/drawing/2014/main" id="{CE35D8F3-3C51-4F1C-B89F-A19B914D1BDA}"/>
            </a:ext>
          </a:extLst>
        </xdr:cNvPr>
        <xdr:cNvSpPr/>
      </xdr:nvSpPr>
      <xdr:spPr>
        <a:xfrm>
          <a:off x="7673340" y="9517380"/>
          <a:ext cx="510540" cy="381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t>YES</a:t>
          </a:r>
        </a:p>
      </xdr:txBody>
    </xdr:sp>
    <xdr:clientData/>
  </xdr:twoCellAnchor>
  <xdr:twoCellAnchor>
    <xdr:from>
      <xdr:col>13</xdr:col>
      <xdr:colOff>0</xdr:colOff>
      <xdr:row>50</xdr:row>
      <xdr:rowOff>175260</xdr:rowOff>
    </xdr:from>
    <xdr:to>
      <xdr:col>13</xdr:col>
      <xdr:colOff>3810</xdr:colOff>
      <xdr:row>52</xdr:row>
      <xdr:rowOff>7620</xdr:rowOff>
    </xdr:to>
    <xdr:cxnSp macro="">
      <xdr:nvCxnSpPr>
        <xdr:cNvPr id="102" name="Straight Connector 101">
          <a:extLst>
            <a:ext uri="{FF2B5EF4-FFF2-40B4-BE49-F238E27FC236}">
              <a16:creationId xmlns:a16="http://schemas.microsoft.com/office/drawing/2014/main" id="{F48C3136-4438-43CB-8B4A-CF6180EB4710}"/>
            </a:ext>
          </a:extLst>
        </xdr:cNvPr>
        <xdr:cNvCxnSpPr>
          <a:stCxn id="91" idx="2"/>
          <a:endCxn id="101" idx="0"/>
        </xdr:cNvCxnSpPr>
      </xdr:nvCxnSpPr>
      <xdr:spPr>
        <a:xfrm>
          <a:off x="7924800" y="9319260"/>
          <a:ext cx="3810" cy="1981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54</xdr:row>
      <xdr:rowOff>22860</xdr:rowOff>
    </xdr:from>
    <xdr:to>
      <xdr:col>13</xdr:col>
      <xdr:colOff>3810</xdr:colOff>
      <xdr:row>55</xdr:row>
      <xdr:rowOff>15240</xdr:rowOff>
    </xdr:to>
    <xdr:cxnSp macro="">
      <xdr:nvCxnSpPr>
        <xdr:cNvPr id="103" name="Straight Connector 102">
          <a:extLst>
            <a:ext uri="{FF2B5EF4-FFF2-40B4-BE49-F238E27FC236}">
              <a16:creationId xmlns:a16="http://schemas.microsoft.com/office/drawing/2014/main" id="{2F3C602B-CD50-4B5C-88A9-63F3622754BF}"/>
            </a:ext>
          </a:extLst>
        </xdr:cNvPr>
        <xdr:cNvCxnSpPr>
          <a:stCxn id="101" idx="4"/>
        </xdr:cNvCxnSpPr>
      </xdr:nvCxnSpPr>
      <xdr:spPr>
        <a:xfrm flipH="1">
          <a:off x="7924800" y="9898380"/>
          <a:ext cx="3810" cy="1752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137160</xdr:colOff>
      <xdr:row>55</xdr:row>
      <xdr:rowOff>15240</xdr:rowOff>
    </xdr:from>
    <xdr:to>
      <xdr:col>13</xdr:col>
      <xdr:colOff>480060</xdr:colOff>
      <xdr:row>57</xdr:row>
      <xdr:rowOff>68580</xdr:rowOff>
    </xdr:to>
    <xdr:sp macro="" textlink="">
      <xdr:nvSpPr>
        <xdr:cNvPr id="104" name="Rectangle: Rounded Corners 103">
          <a:extLst>
            <a:ext uri="{FF2B5EF4-FFF2-40B4-BE49-F238E27FC236}">
              <a16:creationId xmlns:a16="http://schemas.microsoft.com/office/drawing/2014/main" id="{BE49D910-BBD5-4D29-92D9-4B98F79467B4}"/>
            </a:ext>
          </a:extLst>
        </xdr:cNvPr>
        <xdr:cNvSpPr/>
      </xdr:nvSpPr>
      <xdr:spPr>
        <a:xfrm>
          <a:off x="7452360" y="10073640"/>
          <a:ext cx="952500" cy="4191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Is the owner judcial person?</a:t>
          </a:r>
        </a:p>
      </xdr:txBody>
    </xdr:sp>
    <xdr:clientData/>
  </xdr:twoCellAnchor>
  <xdr:twoCellAnchor>
    <xdr:from>
      <xdr:col>14</xdr:col>
      <xdr:colOff>495300</xdr:colOff>
      <xdr:row>59</xdr:row>
      <xdr:rowOff>30480</xdr:rowOff>
    </xdr:from>
    <xdr:to>
      <xdr:col>17</xdr:col>
      <xdr:colOff>403860</xdr:colOff>
      <xdr:row>61</xdr:row>
      <xdr:rowOff>83820</xdr:rowOff>
    </xdr:to>
    <xdr:sp macro="" textlink="">
      <xdr:nvSpPr>
        <xdr:cNvPr id="105" name="Rectangle: Rounded Corners 104">
          <a:extLst>
            <a:ext uri="{FF2B5EF4-FFF2-40B4-BE49-F238E27FC236}">
              <a16:creationId xmlns:a16="http://schemas.microsoft.com/office/drawing/2014/main" id="{D8498E9F-36E1-4EF1-A16C-0E04C2D90A47}"/>
            </a:ext>
          </a:extLst>
        </xdr:cNvPr>
        <xdr:cNvSpPr/>
      </xdr:nvSpPr>
      <xdr:spPr>
        <a:xfrm>
          <a:off x="9029700" y="10820400"/>
          <a:ext cx="1737360" cy="4191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Is the property located in free zone?</a:t>
          </a:r>
        </a:p>
      </xdr:txBody>
    </xdr:sp>
    <xdr:clientData/>
  </xdr:twoCellAnchor>
  <xdr:twoCellAnchor>
    <xdr:from>
      <xdr:col>13</xdr:col>
      <xdr:colOff>3810</xdr:colOff>
      <xdr:row>57</xdr:row>
      <xdr:rowOff>68580</xdr:rowOff>
    </xdr:from>
    <xdr:to>
      <xdr:col>13</xdr:col>
      <xdr:colOff>7620</xdr:colOff>
      <xdr:row>58</xdr:row>
      <xdr:rowOff>91440</xdr:rowOff>
    </xdr:to>
    <xdr:cxnSp macro="">
      <xdr:nvCxnSpPr>
        <xdr:cNvPr id="106" name="Straight Connector 105">
          <a:extLst>
            <a:ext uri="{FF2B5EF4-FFF2-40B4-BE49-F238E27FC236}">
              <a16:creationId xmlns:a16="http://schemas.microsoft.com/office/drawing/2014/main" id="{1E00654F-A167-4DB2-8E9C-3CA902DAF81E}"/>
            </a:ext>
          </a:extLst>
        </xdr:cNvPr>
        <xdr:cNvCxnSpPr>
          <a:stCxn id="104" idx="2"/>
        </xdr:cNvCxnSpPr>
      </xdr:nvCxnSpPr>
      <xdr:spPr>
        <a:xfrm>
          <a:off x="7928610" y="10492740"/>
          <a:ext cx="3810" cy="2057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358140</xdr:colOff>
      <xdr:row>59</xdr:row>
      <xdr:rowOff>53340</xdr:rowOff>
    </xdr:from>
    <xdr:to>
      <xdr:col>12</xdr:col>
      <xdr:colOff>259080</xdr:colOff>
      <xdr:row>61</xdr:row>
      <xdr:rowOff>68580</xdr:rowOff>
    </xdr:to>
    <xdr:sp macro="" textlink="">
      <xdr:nvSpPr>
        <xdr:cNvPr id="107" name="Oval 106">
          <a:extLst>
            <a:ext uri="{FF2B5EF4-FFF2-40B4-BE49-F238E27FC236}">
              <a16:creationId xmlns:a16="http://schemas.microsoft.com/office/drawing/2014/main" id="{FFDBE1BB-3803-4BDD-A20C-DEDE86CFBD23}"/>
            </a:ext>
          </a:extLst>
        </xdr:cNvPr>
        <xdr:cNvSpPr/>
      </xdr:nvSpPr>
      <xdr:spPr>
        <a:xfrm>
          <a:off x="7063740" y="10843260"/>
          <a:ext cx="5105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NO</a:t>
          </a:r>
        </a:p>
      </xdr:txBody>
    </xdr:sp>
    <xdr:clientData/>
  </xdr:twoCellAnchor>
  <xdr:twoCellAnchor>
    <xdr:from>
      <xdr:col>13</xdr:col>
      <xdr:colOff>358140</xdr:colOff>
      <xdr:row>59</xdr:row>
      <xdr:rowOff>53340</xdr:rowOff>
    </xdr:from>
    <xdr:to>
      <xdr:col>14</xdr:col>
      <xdr:colOff>259080</xdr:colOff>
      <xdr:row>61</xdr:row>
      <xdr:rowOff>68580</xdr:rowOff>
    </xdr:to>
    <xdr:sp macro="" textlink="">
      <xdr:nvSpPr>
        <xdr:cNvPr id="108" name="Oval 107">
          <a:extLst>
            <a:ext uri="{FF2B5EF4-FFF2-40B4-BE49-F238E27FC236}">
              <a16:creationId xmlns:a16="http://schemas.microsoft.com/office/drawing/2014/main" id="{09F416D1-379A-4FDA-AFA3-CAC3E577C69F}"/>
            </a:ext>
          </a:extLst>
        </xdr:cNvPr>
        <xdr:cNvSpPr/>
      </xdr:nvSpPr>
      <xdr:spPr>
        <a:xfrm>
          <a:off x="8282940" y="10843260"/>
          <a:ext cx="510540" cy="3810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YES</a:t>
          </a:r>
        </a:p>
      </xdr:txBody>
    </xdr:sp>
    <xdr:clientData/>
  </xdr:twoCellAnchor>
  <xdr:twoCellAnchor>
    <xdr:from>
      <xdr:col>14</xdr:col>
      <xdr:colOff>365760</xdr:colOff>
      <xdr:row>63</xdr:row>
      <xdr:rowOff>0</xdr:rowOff>
    </xdr:from>
    <xdr:to>
      <xdr:col>15</xdr:col>
      <xdr:colOff>266700</xdr:colOff>
      <xdr:row>65</xdr:row>
      <xdr:rowOff>15240</xdr:rowOff>
    </xdr:to>
    <xdr:sp macro="" textlink="">
      <xdr:nvSpPr>
        <xdr:cNvPr id="109" name="Oval 108">
          <a:extLst>
            <a:ext uri="{FF2B5EF4-FFF2-40B4-BE49-F238E27FC236}">
              <a16:creationId xmlns:a16="http://schemas.microsoft.com/office/drawing/2014/main" id="{1C75C775-2212-401C-8177-86635CA5D6E4}"/>
            </a:ext>
          </a:extLst>
        </xdr:cNvPr>
        <xdr:cNvSpPr/>
      </xdr:nvSpPr>
      <xdr:spPr>
        <a:xfrm>
          <a:off x="8900160" y="11521440"/>
          <a:ext cx="510540" cy="3810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NO</a:t>
          </a:r>
        </a:p>
      </xdr:txBody>
    </xdr:sp>
    <xdr:clientData/>
  </xdr:twoCellAnchor>
  <xdr:twoCellAnchor>
    <xdr:from>
      <xdr:col>17</xdr:col>
      <xdr:colOff>7620</xdr:colOff>
      <xdr:row>63</xdr:row>
      <xdr:rowOff>0</xdr:rowOff>
    </xdr:from>
    <xdr:to>
      <xdr:col>17</xdr:col>
      <xdr:colOff>518160</xdr:colOff>
      <xdr:row>65</xdr:row>
      <xdr:rowOff>15240</xdr:rowOff>
    </xdr:to>
    <xdr:sp macro="" textlink="">
      <xdr:nvSpPr>
        <xdr:cNvPr id="110" name="Oval 109">
          <a:extLst>
            <a:ext uri="{FF2B5EF4-FFF2-40B4-BE49-F238E27FC236}">
              <a16:creationId xmlns:a16="http://schemas.microsoft.com/office/drawing/2014/main" id="{4F839B03-0A32-4D1C-B4F8-A2C475ABE06C}"/>
            </a:ext>
          </a:extLst>
        </xdr:cNvPr>
        <xdr:cNvSpPr/>
      </xdr:nvSpPr>
      <xdr:spPr>
        <a:xfrm>
          <a:off x="10370820" y="11521440"/>
          <a:ext cx="510540" cy="3810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YES</a:t>
          </a:r>
        </a:p>
      </xdr:txBody>
    </xdr:sp>
    <xdr:clientData/>
  </xdr:twoCellAnchor>
  <xdr:twoCellAnchor>
    <xdr:from>
      <xdr:col>15</xdr:col>
      <xdr:colOff>601132</xdr:colOff>
      <xdr:row>66</xdr:row>
      <xdr:rowOff>0</xdr:rowOff>
    </xdr:from>
    <xdr:to>
      <xdr:col>19</xdr:col>
      <xdr:colOff>0</xdr:colOff>
      <xdr:row>68</xdr:row>
      <xdr:rowOff>177800</xdr:rowOff>
    </xdr:to>
    <xdr:sp macro="" textlink="">
      <xdr:nvSpPr>
        <xdr:cNvPr id="111" name="Rectangle: Rounded Corners 110">
          <a:extLst>
            <a:ext uri="{FF2B5EF4-FFF2-40B4-BE49-F238E27FC236}">
              <a16:creationId xmlns:a16="http://schemas.microsoft.com/office/drawing/2014/main" id="{ED2B0658-71E5-4E69-97AE-90E0FE48B677}"/>
            </a:ext>
          </a:extLst>
        </xdr:cNvPr>
        <xdr:cNvSpPr/>
      </xdr:nvSpPr>
      <xdr:spPr>
        <a:xfrm>
          <a:off x="9745132" y="12070080"/>
          <a:ext cx="1837268" cy="54356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800"/>
            <a:t>0% tax for commercial property</a:t>
          </a:r>
        </a:p>
      </xdr:txBody>
    </xdr:sp>
    <xdr:clientData/>
  </xdr:twoCellAnchor>
  <xdr:twoCellAnchor>
    <xdr:from>
      <xdr:col>14</xdr:col>
      <xdr:colOff>10157</xdr:colOff>
      <xdr:row>66</xdr:row>
      <xdr:rowOff>7620</xdr:rowOff>
    </xdr:from>
    <xdr:to>
      <xdr:col>15</xdr:col>
      <xdr:colOff>0</xdr:colOff>
      <xdr:row>68</xdr:row>
      <xdr:rowOff>177800</xdr:rowOff>
    </xdr:to>
    <xdr:sp macro="" textlink="">
      <xdr:nvSpPr>
        <xdr:cNvPr id="112" name="Rectangle: Rounded Corners 111">
          <a:extLst>
            <a:ext uri="{FF2B5EF4-FFF2-40B4-BE49-F238E27FC236}">
              <a16:creationId xmlns:a16="http://schemas.microsoft.com/office/drawing/2014/main" id="{A0DFEEB4-FC67-4888-B416-77E39E55C209}"/>
            </a:ext>
          </a:extLst>
        </xdr:cNvPr>
        <xdr:cNvSpPr/>
      </xdr:nvSpPr>
      <xdr:spPr>
        <a:xfrm>
          <a:off x="8544557" y="12077700"/>
          <a:ext cx="599443" cy="53594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800">
              <a:solidFill>
                <a:schemeClr val="dk1"/>
              </a:solidFill>
              <a:latin typeface="+mn-lt"/>
              <a:ea typeface="+mn-ea"/>
              <a:cs typeface="+mn-cs"/>
            </a:rPr>
            <a:t>9% tax for others</a:t>
          </a:r>
        </a:p>
      </xdr:txBody>
    </xdr:sp>
    <xdr:clientData/>
  </xdr:twoCellAnchor>
  <xdr:twoCellAnchor>
    <xdr:from>
      <xdr:col>12</xdr:col>
      <xdr:colOff>0</xdr:colOff>
      <xdr:row>58</xdr:row>
      <xdr:rowOff>91440</xdr:rowOff>
    </xdr:from>
    <xdr:to>
      <xdr:col>12</xdr:col>
      <xdr:colOff>3810</xdr:colOff>
      <xdr:row>59</xdr:row>
      <xdr:rowOff>53340</xdr:rowOff>
    </xdr:to>
    <xdr:cxnSp macro="">
      <xdr:nvCxnSpPr>
        <xdr:cNvPr id="113" name="Straight Connector 112">
          <a:extLst>
            <a:ext uri="{FF2B5EF4-FFF2-40B4-BE49-F238E27FC236}">
              <a16:creationId xmlns:a16="http://schemas.microsoft.com/office/drawing/2014/main" id="{5DCF7612-17B5-471D-9A46-80D925FC1EC9}"/>
            </a:ext>
          </a:extLst>
        </xdr:cNvPr>
        <xdr:cNvCxnSpPr>
          <a:stCxn id="107" idx="0"/>
        </xdr:cNvCxnSpPr>
      </xdr:nvCxnSpPr>
      <xdr:spPr>
        <a:xfrm flipH="1" flipV="1">
          <a:off x="7315200" y="10698480"/>
          <a:ext cx="3810" cy="1447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xdr:colOff>
      <xdr:row>58</xdr:row>
      <xdr:rowOff>83820</xdr:rowOff>
    </xdr:from>
    <xdr:to>
      <xdr:col>13</xdr:col>
      <xdr:colOff>0</xdr:colOff>
      <xdr:row>58</xdr:row>
      <xdr:rowOff>83820</xdr:rowOff>
    </xdr:to>
    <xdr:cxnSp macro="">
      <xdr:nvCxnSpPr>
        <xdr:cNvPr id="114" name="Straight Connector 113">
          <a:extLst>
            <a:ext uri="{FF2B5EF4-FFF2-40B4-BE49-F238E27FC236}">
              <a16:creationId xmlns:a16="http://schemas.microsoft.com/office/drawing/2014/main" id="{5E0B6B75-A9F6-4D64-866F-6507F8E9AA35}"/>
            </a:ext>
          </a:extLst>
        </xdr:cNvPr>
        <xdr:cNvCxnSpPr/>
      </xdr:nvCxnSpPr>
      <xdr:spPr>
        <a:xfrm flipH="1">
          <a:off x="7322820" y="10690860"/>
          <a:ext cx="6019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xdr:colOff>
      <xdr:row>58</xdr:row>
      <xdr:rowOff>83820</xdr:rowOff>
    </xdr:from>
    <xdr:to>
      <xdr:col>14</xdr:col>
      <xdr:colOff>15240</xdr:colOff>
      <xdr:row>58</xdr:row>
      <xdr:rowOff>83820</xdr:rowOff>
    </xdr:to>
    <xdr:cxnSp macro="">
      <xdr:nvCxnSpPr>
        <xdr:cNvPr id="115" name="Straight Connector 114">
          <a:extLst>
            <a:ext uri="{FF2B5EF4-FFF2-40B4-BE49-F238E27FC236}">
              <a16:creationId xmlns:a16="http://schemas.microsoft.com/office/drawing/2014/main" id="{FD57DD59-2D22-4549-B0D7-22B0002D82F6}"/>
            </a:ext>
          </a:extLst>
        </xdr:cNvPr>
        <xdr:cNvCxnSpPr/>
      </xdr:nvCxnSpPr>
      <xdr:spPr>
        <a:xfrm flipH="1">
          <a:off x="7932420" y="10690860"/>
          <a:ext cx="61722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58</xdr:row>
      <xdr:rowOff>76200</xdr:rowOff>
    </xdr:from>
    <xdr:to>
      <xdr:col>14</xdr:col>
      <xdr:colOff>3810</xdr:colOff>
      <xdr:row>59</xdr:row>
      <xdr:rowOff>53340</xdr:rowOff>
    </xdr:to>
    <xdr:cxnSp macro="">
      <xdr:nvCxnSpPr>
        <xdr:cNvPr id="116" name="Straight Connector 115">
          <a:extLst>
            <a:ext uri="{FF2B5EF4-FFF2-40B4-BE49-F238E27FC236}">
              <a16:creationId xmlns:a16="http://schemas.microsoft.com/office/drawing/2014/main" id="{F8F3F9D8-A92F-4580-B448-C4820CA0AB60}"/>
            </a:ext>
          </a:extLst>
        </xdr:cNvPr>
        <xdr:cNvCxnSpPr>
          <a:endCxn id="108" idx="0"/>
        </xdr:cNvCxnSpPr>
      </xdr:nvCxnSpPr>
      <xdr:spPr>
        <a:xfrm>
          <a:off x="8534400" y="10683240"/>
          <a:ext cx="3810" cy="1600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259080</xdr:colOff>
      <xdr:row>60</xdr:row>
      <xdr:rowOff>57150</xdr:rowOff>
    </xdr:from>
    <xdr:to>
      <xdr:col>14</xdr:col>
      <xdr:colOff>495300</xdr:colOff>
      <xdr:row>60</xdr:row>
      <xdr:rowOff>60960</xdr:rowOff>
    </xdr:to>
    <xdr:cxnSp macro="">
      <xdr:nvCxnSpPr>
        <xdr:cNvPr id="117" name="Straight Connector 116">
          <a:extLst>
            <a:ext uri="{FF2B5EF4-FFF2-40B4-BE49-F238E27FC236}">
              <a16:creationId xmlns:a16="http://schemas.microsoft.com/office/drawing/2014/main" id="{5B9839EE-5A72-4FBD-8274-3774948C8666}"/>
            </a:ext>
          </a:extLst>
        </xdr:cNvPr>
        <xdr:cNvCxnSpPr>
          <a:stCxn id="108" idx="6"/>
          <a:endCxn id="105" idx="1"/>
        </xdr:cNvCxnSpPr>
      </xdr:nvCxnSpPr>
      <xdr:spPr>
        <a:xfrm flipV="1">
          <a:off x="8793480" y="11029950"/>
          <a:ext cx="236220" cy="38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xdr:colOff>
      <xdr:row>61</xdr:row>
      <xdr:rowOff>83820</xdr:rowOff>
    </xdr:from>
    <xdr:to>
      <xdr:col>15</xdr:col>
      <xdr:colOff>487680</xdr:colOff>
      <xdr:row>63</xdr:row>
      <xdr:rowOff>0</xdr:rowOff>
    </xdr:to>
    <xdr:cxnSp macro="">
      <xdr:nvCxnSpPr>
        <xdr:cNvPr id="118" name="Straight Connector 117">
          <a:extLst>
            <a:ext uri="{FF2B5EF4-FFF2-40B4-BE49-F238E27FC236}">
              <a16:creationId xmlns:a16="http://schemas.microsoft.com/office/drawing/2014/main" id="{55579D64-EDC1-4932-AAB5-19B12A0EE9AA}"/>
            </a:ext>
          </a:extLst>
        </xdr:cNvPr>
        <xdr:cNvCxnSpPr>
          <a:stCxn id="105" idx="2"/>
          <a:endCxn id="109" idx="0"/>
        </xdr:cNvCxnSpPr>
      </xdr:nvCxnSpPr>
      <xdr:spPr>
        <a:xfrm flipH="1">
          <a:off x="9155430" y="11239500"/>
          <a:ext cx="476250" cy="2819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487680</xdr:colOff>
      <xdr:row>61</xdr:row>
      <xdr:rowOff>83820</xdr:rowOff>
    </xdr:from>
    <xdr:to>
      <xdr:col>17</xdr:col>
      <xdr:colOff>262890</xdr:colOff>
      <xdr:row>63</xdr:row>
      <xdr:rowOff>0</xdr:rowOff>
    </xdr:to>
    <xdr:cxnSp macro="">
      <xdr:nvCxnSpPr>
        <xdr:cNvPr id="119" name="Straight Connector 118">
          <a:extLst>
            <a:ext uri="{FF2B5EF4-FFF2-40B4-BE49-F238E27FC236}">
              <a16:creationId xmlns:a16="http://schemas.microsoft.com/office/drawing/2014/main" id="{537FD5AA-A730-4A84-963C-00C29CF8066A}"/>
            </a:ext>
          </a:extLst>
        </xdr:cNvPr>
        <xdr:cNvCxnSpPr>
          <a:stCxn id="105" idx="2"/>
          <a:endCxn id="110" idx="0"/>
        </xdr:cNvCxnSpPr>
      </xdr:nvCxnSpPr>
      <xdr:spPr>
        <a:xfrm>
          <a:off x="9631680" y="11239500"/>
          <a:ext cx="994410" cy="2819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309879</xdr:colOff>
      <xdr:row>65</xdr:row>
      <xdr:rowOff>15240</xdr:rowOff>
    </xdr:from>
    <xdr:to>
      <xdr:col>15</xdr:col>
      <xdr:colOff>11430</xdr:colOff>
      <xdr:row>66</xdr:row>
      <xdr:rowOff>7620</xdr:rowOff>
    </xdr:to>
    <xdr:cxnSp macro="">
      <xdr:nvCxnSpPr>
        <xdr:cNvPr id="120" name="Straight Connector 119">
          <a:extLst>
            <a:ext uri="{FF2B5EF4-FFF2-40B4-BE49-F238E27FC236}">
              <a16:creationId xmlns:a16="http://schemas.microsoft.com/office/drawing/2014/main" id="{81A6288A-3E61-46CC-ABD1-7471B90B7CBE}"/>
            </a:ext>
          </a:extLst>
        </xdr:cNvPr>
        <xdr:cNvCxnSpPr>
          <a:stCxn id="109" idx="4"/>
          <a:endCxn id="112" idx="0"/>
        </xdr:cNvCxnSpPr>
      </xdr:nvCxnSpPr>
      <xdr:spPr>
        <a:xfrm flipH="1">
          <a:off x="8844279" y="11902440"/>
          <a:ext cx="311151" cy="1752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262890</xdr:colOff>
      <xdr:row>65</xdr:row>
      <xdr:rowOff>15240</xdr:rowOff>
    </xdr:from>
    <xdr:to>
      <xdr:col>17</xdr:col>
      <xdr:colOff>300566</xdr:colOff>
      <xdr:row>66</xdr:row>
      <xdr:rowOff>0</xdr:rowOff>
    </xdr:to>
    <xdr:cxnSp macro="">
      <xdr:nvCxnSpPr>
        <xdr:cNvPr id="121" name="Straight Connector 120">
          <a:extLst>
            <a:ext uri="{FF2B5EF4-FFF2-40B4-BE49-F238E27FC236}">
              <a16:creationId xmlns:a16="http://schemas.microsoft.com/office/drawing/2014/main" id="{4C0B9699-104B-498E-9089-9FE01F7ED8F8}"/>
            </a:ext>
          </a:extLst>
        </xdr:cNvPr>
        <xdr:cNvCxnSpPr>
          <a:stCxn id="110" idx="4"/>
          <a:endCxn id="111" idx="0"/>
        </xdr:cNvCxnSpPr>
      </xdr:nvCxnSpPr>
      <xdr:spPr>
        <a:xfrm>
          <a:off x="10626090" y="11902440"/>
          <a:ext cx="37676" cy="1676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35</xdr:row>
      <xdr:rowOff>106680</xdr:rowOff>
    </xdr:from>
    <xdr:to>
      <xdr:col>11</xdr:col>
      <xdr:colOff>3810</xdr:colOff>
      <xdr:row>72</xdr:row>
      <xdr:rowOff>15240</xdr:rowOff>
    </xdr:to>
    <xdr:cxnSp macro="">
      <xdr:nvCxnSpPr>
        <xdr:cNvPr id="122" name="Straight Connector 121">
          <a:extLst>
            <a:ext uri="{FF2B5EF4-FFF2-40B4-BE49-F238E27FC236}">
              <a16:creationId xmlns:a16="http://schemas.microsoft.com/office/drawing/2014/main" id="{E39F49A9-AB10-4A5B-977F-6FF80FB9BBA9}"/>
            </a:ext>
          </a:extLst>
        </xdr:cNvPr>
        <xdr:cNvCxnSpPr>
          <a:stCxn id="53" idx="2"/>
        </xdr:cNvCxnSpPr>
      </xdr:nvCxnSpPr>
      <xdr:spPr>
        <a:xfrm flipH="1">
          <a:off x="6705600" y="6507480"/>
          <a:ext cx="3810" cy="667512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71</xdr:row>
      <xdr:rowOff>7620</xdr:rowOff>
    </xdr:from>
    <xdr:to>
      <xdr:col>12</xdr:col>
      <xdr:colOff>114300</xdr:colOff>
      <xdr:row>73</xdr:row>
      <xdr:rowOff>106680</xdr:rowOff>
    </xdr:to>
    <xdr:sp macro="" textlink="">
      <xdr:nvSpPr>
        <xdr:cNvPr id="123" name="Rectangle: Rounded Corners 122">
          <a:extLst>
            <a:ext uri="{FF2B5EF4-FFF2-40B4-BE49-F238E27FC236}">
              <a16:creationId xmlns:a16="http://schemas.microsoft.com/office/drawing/2014/main" id="{CC2D4F6B-C2A1-42FB-9B85-87D102F9276F}"/>
            </a:ext>
          </a:extLst>
        </xdr:cNvPr>
        <xdr:cNvSpPr/>
      </xdr:nvSpPr>
      <xdr:spPr>
        <a:xfrm>
          <a:off x="5981700" y="12992100"/>
          <a:ext cx="1447800" cy="46482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t>Are you involved in any of the below activities?</a:t>
          </a:r>
        </a:p>
      </xdr:txBody>
    </xdr:sp>
    <xdr:clientData/>
  </xdr:twoCellAnchor>
  <xdr:twoCellAnchor>
    <xdr:from>
      <xdr:col>8</xdr:col>
      <xdr:colOff>15240</xdr:colOff>
      <xdr:row>49</xdr:row>
      <xdr:rowOff>152400</xdr:rowOff>
    </xdr:from>
    <xdr:to>
      <xdr:col>8</xdr:col>
      <xdr:colOff>15240</xdr:colOff>
      <xdr:row>50</xdr:row>
      <xdr:rowOff>175260</xdr:rowOff>
    </xdr:to>
    <xdr:cxnSp macro="">
      <xdr:nvCxnSpPr>
        <xdr:cNvPr id="124" name="Straight Connector 123">
          <a:extLst>
            <a:ext uri="{FF2B5EF4-FFF2-40B4-BE49-F238E27FC236}">
              <a16:creationId xmlns:a16="http://schemas.microsoft.com/office/drawing/2014/main" id="{0E907584-DA68-46E0-A00A-95ADFBD98369}"/>
            </a:ext>
          </a:extLst>
        </xdr:cNvPr>
        <xdr:cNvCxnSpPr>
          <a:stCxn id="80" idx="2"/>
        </xdr:cNvCxnSpPr>
      </xdr:nvCxnSpPr>
      <xdr:spPr>
        <a:xfrm>
          <a:off x="4892040" y="9113520"/>
          <a:ext cx="0" cy="2057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378046</xdr:colOff>
      <xdr:row>75</xdr:row>
      <xdr:rowOff>7620</xdr:rowOff>
    </xdr:from>
    <xdr:to>
      <xdr:col>1</xdr:col>
      <xdr:colOff>603246</xdr:colOff>
      <xdr:row>80</xdr:row>
      <xdr:rowOff>179916</xdr:rowOff>
    </xdr:to>
    <xdr:sp macro="" textlink="">
      <xdr:nvSpPr>
        <xdr:cNvPr id="125" name="Rectangle 124">
          <a:extLst>
            <a:ext uri="{FF2B5EF4-FFF2-40B4-BE49-F238E27FC236}">
              <a16:creationId xmlns:a16="http://schemas.microsoft.com/office/drawing/2014/main" id="{DFA777A7-7CF0-4DD2-97E0-A0C41B880CB0}"/>
            </a:ext>
          </a:extLst>
        </xdr:cNvPr>
        <xdr:cNvSpPr/>
      </xdr:nvSpPr>
      <xdr:spPr>
        <a:xfrm>
          <a:off x="378046" y="13723620"/>
          <a:ext cx="834800" cy="1086696"/>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Transaction with natural persons except qualifying activities</a:t>
          </a:r>
        </a:p>
      </xdr:txBody>
    </xdr:sp>
    <xdr:clientData/>
  </xdr:twoCellAnchor>
  <xdr:twoCellAnchor>
    <xdr:from>
      <xdr:col>2</xdr:col>
      <xdr:colOff>257403</xdr:colOff>
      <xdr:row>75</xdr:row>
      <xdr:rowOff>7620</xdr:rowOff>
    </xdr:from>
    <xdr:to>
      <xdr:col>3</xdr:col>
      <xdr:colOff>447904</xdr:colOff>
      <xdr:row>79</xdr:row>
      <xdr:rowOff>60960</xdr:rowOff>
    </xdr:to>
    <xdr:sp macro="" textlink="">
      <xdr:nvSpPr>
        <xdr:cNvPr id="126" name="Rectangle 125">
          <a:extLst>
            <a:ext uri="{FF2B5EF4-FFF2-40B4-BE49-F238E27FC236}">
              <a16:creationId xmlns:a16="http://schemas.microsoft.com/office/drawing/2014/main" id="{2CAD3AC9-F0F4-4308-A7EA-34213F3D1F7A}"/>
            </a:ext>
          </a:extLst>
        </xdr:cNvPr>
        <xdr:cNvSpPr/>
      </xdr:nvSpPr>
      <xdr:spPr>
        <a:xfrm>
          <a:off x="1476603" y="13723620"/>
          <a:ext cx="800101" cy="784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Banking, Insurance, Finance, Leasing</a:t>
          </a:r>
        </a:p>
      </xdr:txBody>
    </xdr:sp>
    <xdr:clientData/>
  </xdr:twoCellAnchor>
  <xdr:twoCellAnchor>
    <xdr:from>
      <xdr:col>4</xdr:col>
      <xdr:colOff>111352</xdr:colOff>
      <xdr:row>75</xdr:row>
      <xdr:rowOff>7620</xdr:rowOff>
    </xdr:from>
    <xdr:to>
      <xdr:col>6</xdr:col>
      <xdr:colOff>560933</xdr:colOff>
      <xdr:row>85</xdr:row>
      <xdr:rowOff>0</xdr:rowOff>
    </xdr:to>
    <xdr:sp macro="" textlink="">
      <xdr:nvSpPr>
        <xdr:cNvPr id="127" name="Rectangle 126">
          <a:extLst>
            <a:ext uri="{FF2B5EF4-FFF2-40B4-BE49-F238E27FC236}">
              <a16:creationId xmlns:a16="http://schemas.microsoft.com/office/drawing/2014/main" id="{FC8D59D8-9EE4-4FA0-8402-30AF9B80DE5E}"/>
            </a:ext>
          </a:extLst>
        </xdr:cNvPr>
        <xdr:cNvSpPr/>
      </xdr:nvSpPr>
      <xdr:spPr>
        <a:xfrm>
          <a:off x="2549752" y="13723620"/>
          <a:ext cx="1668781" cy="18211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Ownership or exploitation of UAE immovable property, other than Commercial Property located in a Free Zone provided such activity in relation to Immovable Property located in a Free Zone is conducted with other Free Zone Persons</a:t>
          </a:r>
        </a:p>
      </xdr:txBody>
    </xdr:sp>
    <xdr:clientData/>
  </xdr:twoCellAnchor>
  <xdr:twoCellAnchor>
    <xdr:from>
      <xdr:col>7</xdr:col>
      <xdr:colOff>233271</xdr:colOff>
      <xdr:row>75</xdr:row>
      <xdr:rowOff>7620</xdr:rowOff>
    </xdr:from>
    <xdr:to>
      <xdr:col>8</xdr:col>
      <xdr:colOff>603265</xdr:colOff>
      <xdr:row>80</xdr:row>
      <xdr:rowOff>38100</xdr:rowOff>
    </xdr:to>
    <xdr:sp macro="" textlink="">
      <xdr:nvSpPr>
        <xdr:cNvPr id="128" name="Rectangle 127">
          <a:extLst>
            <a:ext uri="{FF2B5EF4-FFF2-40B4-BE49-F238E27FC236}">
              <a16:creationId xmlns:a16="http://schemas.microsoft.com/office/drawing/2014/main" id="{C9D9C3D7-0417-4571-960C-45642E0F8413}"/>
            </a:ext>
          </a:extLst>
        </xdr:cNvPr>
        <xdr:cNvSpPr/>
      </xdr:nvSpPr>
      <xdr:spPr>
        <a:xfrm>
          <a:off x="4500471" y="13723620"/>
          <a:ext cx="979594" cy="9448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Ownership or exploitation of intellectual property assets</a:t>
          </a:r>
        </a:p>
      </xdr:txBody>
    </xdr:sp>
    <xdr:clientData/>
  </xdr:twoCellAnchor>
  <xdr:twoCellAnchor>
    <xdr:from>
      <xdr:col>9</xdr:col>
      <xdr:colOff>266715</xdr:colOff>
      <xdr:row>75</xdr:row>
      <xdr:rowOff>0</xdr:rowOff>
    </xdr:from>
    <xdr:to>
      <xdr:col>11</xdr:col>
      <xdr:colOff>14</xdr:colOff>
      <xdr:row>84</xdr:row>
      <xdr:rowOff>0</xdr:rowOff>
    </xdr:to>
    <xdr:sp macro="" textlink="">
      <xdr:nvSpPr>
        <xdr:cNvPr id="129" name="Rectangle 128">
          <a:extLst>
            <a:ext uri="{FF2B5EF4-FFF2-40B4-BE49-F238E27FC236}">
              <a16:creationId xmlns:a16="http://schemas.microsoft.com/office/drawing/2014/main" id="{B9EF9AED-4458-4799-90DA-5C9665F3488C}"/>
            </a:ext>
          </a:extLst>
        </xdr:cNvPr>
        <xdr:cNvSpPr/>
      </xdr:nvSpPr>
      <xdr:spPr>
        <a:xfrm>
          <a:off x="5753115" y="13716000"/>
          <a:ext cx="952499" cy="164592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Activities that are ancillary (which serve no independent function) to the other activities</a:t>
          </a:r>
        </a:p>
      </xdr:txBody>
    </xdr:sp>
    <xdr:clientData/>
  </xdr:twoCellAnchor>
  <xdr:twoCellAnchor>
    <xdr:from>
      <xdr:col>13</xdr:col>
      <xdr:colOff>0</xdr:colOff>
      <xdr:row>75</xdr:row>
      <xdr:rowOff>0</xdr:rowOff>
    </xdr:from>
    <xdr:to>
      <xdr:col>14</xdr:col>
      <xdr:colOff>160020</xdr:colOff>
      <xdr:row>80</xdr:row>
      <xdr:rowOff>30480</xdr:rowOff>
    </xdr:to>
    <xdr:sp macro="" textlink="">
      <xdr:nvSpPr>
        <xdr:cNvPr id="130" name="Rectangle 129">
          <a:extLst>
            <a:ext uri="{FF2B5EF4-FFF2-40B4-BE49-F238E27FC236}">
              <a16:creationId xmlns:a16="http://schemas.microsoft.com/office/drawing/2014/main" id="{F17891E6-921E-467C-8E3B-4780839163FE}"/>
            </a:ext>
          </a:extLst>
        </xdr:cNvPr>
        <xdr:cNvSpPr/>
      </xdr:nvSpPr>
      <xdr:spPr>
        <a:xfrm>
          <a:off x="7924800" y="13716000"/>
          <a:ext cx="769620" cy="9448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Income derived for sale to other free zone</a:t>
          </a:r>
        </a:p>
      </xdr:txBody>
    </xdr:sp>
    <xdr:clientData/>
  </xdr:twoCellAnchor>
  <xdr:twoCellAnchor>
    <xdr:from>
      <xdr:col>10</xdr:col>
      <xdr:colOff>133364</xdr:colOff>
      <xdr:row>73</xdr:row>
      <xdr:rowOff>106680</xdr:rowOff>
    </xdr:from>
    <xdr:to>
      <xdr:col>10</xdr:col>
      <xdr:colOff>611716</xdr:colOff>
      <xdr:row>75</xdr:row>
      <xdr:rowOff>0</xdr:rowOff>
    </xdr:to>
    <xdr:cxnSp macro="">
      <xdr:nvCxnSpPr>
        <xdr:cNvPr id="131" name="Straight Connector 130">
          <a:extLst>
            <a:ext uri="{FF2B5EF4-FFF2-40B4-BE49-F238E27FC236}">
              <a16:creationId xmlns:a16="http://schemas.microsoft.com/office/drawing/2014/main" id="{87E88736-850C-4E06-8034-84427E313E4E}"/>
            </a:ext>
          </a:extLst>
        </xdr:cNvPr>
        <xdr:cNvCxnSpPr>
          <a:stCxn id="123" idx="2"/>
          <a:endCxn id="129" idx="0"/>
        </xdr:cNvCxnSpPr>
      </xdr:nvCxnSpPr>
      <xdr:spPr>
        <a:xfrm flipH="1">
          <a:off x="6229364" y="13456920"/>
          <a:ext cx="478352" cy="2590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111352</xdr:colOff>
      <xdr:row>73</xdr:row>
      <xdr:rowOff>106680</xdr:rowOff>
    </xdr:from>
    <xdr:to>
      <xdr:col>10</xdr:col>
      <xdr:colOff>611716</xdr:colOff>
      <xdr:row>75</xdr:row>
      <xdr:rowOff>7620</xdr:rowOff>
    </xdr:to>
    <xdr:cxnSp macro="">
      <xdr:nvCxnSpPr>
        <xdr:cNvPr id="132" name="Straight Connector 131">
          <a:extLst>
            <a:ext uri="{FF2B5EF4-FFF2-40B4-BE49-F238E27FC236}">
              <a16:creationId xmlns:a16="http://schemas.microsoft.com/office/drawing/2014/main" id="{9C252FA6-015C-4D9F-AE97-364F5BF375CF}"/>
            </a:ext>
          </a:extLst>
        </xdr:cNvPr>
        <xdr:cNvCxnSpPr>
          <a:stCxn id="123" idx="2"/>
          <a:endCxn id="128" idx="0"/>
        </xdr:cNvCxnSpPr>
      </xdr:nvCxnSpPr>
      <xdr:spPr>
        <a:xfrm flipH="1">
          <a:off x="4988152" y="13456920"/>
          <a:ext cx="1719564"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336143</xdr:colOff>
      <xdr:row>73</xdr:row>
      <xdr:rowOff>106680</xdr:rowOff>
    </xdr:from>
    <xdr:to>
      <xdr:col>10</xdr:col>
      <xdr:colOff>611716</xdr:colOff>
      <xdr:row>75</xdr:row>
      <xdr:rowOff>7620</xdr:rowOff>
    </xdr:to>
    <xdr:cxnSp macro="">
      <xdr:nvCxnSpPr>
        <xdr:cNvPr id="133" name="Straight Connector 132">
          <a:extLst>
            <a:ext uri="{FF2B5EF4-FFF2-40B4-BE49-F238E27FC236}">
              <a16:creationId xmlns:a16="http://schemas.microsoft.com/office/drawing/2014/main" id="{0AC54731-D070-40C8-A608-464517003F3C}"/>
            </a:ext>
          </a:extLst>
        </xdr:cNvPr>
        <xdr:cNvCxnSpPr>
          <a:stCxn id="123" idx="2"/>
          <a:endCxn id="127" idx="0"/>
        </xdr:cNvCxnSpPr>
      </xdr:nvCxnSpPr>
      <xdr:spPr>
        <a:xfrm flipH="1">
          <a:off x="3384143" y="13456920"/>
          <a:ext cx="3323573"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45737</xdr:colOff>
      <xdr:row>73</xdr:row>
      <xdr:rowOff>106680</xdr:rowOff>
    </xdr:from>
    <xdr:to>
      <xdr:col>10</xdr:col>
      <xdr:colOff>611716</xdr:colOff>
      <xdr:row>75</xdr:row>
      <xdr:rowOff>7620</xdr:rowOff>
    </xdr:to>
    <xdr:cxnSp macro="">
      <xdr:nvCxnSpPr>
        <xdr:cNvPr id="134" name="Straight Connector 133">
          <a:extLst>
            <a:ext uri="{FF2B5EF4-FFF2-40B4-BE49-F238E27FC236}">
              <a16:creationId xmlns:a16="http://schemas.microsoft.com/office/drawing/2014/main" id="{A2851C8E-2EFF-4D0F-9F57-C3201391C3F9}"/>
            </a:ext>
          </a:extLst>
        </xdr:cNvPr>
        <xdr:cNvCxnSpPr>
          <a:stCxn id="123" idx="2"/>
          <a:endCxn id="126" idx="0"/>
        </xdr:cNvCxnSpPr>
      </xdr:nvCxnSpPr>
      <xdr:spPr>
        <a:xfrm flipH="1">
          <a:off x="1874537" y="13456920"/>
          <a:ext cx="4833179"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162563</xdr:colOff>
      <xdr:row>73</xdr:row>
      <xdr:rowOff>106680</xdr:rowOff>
    </xdr:from>
    <xdr:to>
      <xdr:col>10</xdr:col>
      <xdr:colOff>328095</xdr:colOff>
      <xdr:row>75</xdr:row>
      <xdr:rowOff>7620</xdr:rowOff>
    </xdr:to>
    <xdr:cxnSp macro="">
      <xdr:nvCxnSpPr>
        <xdr:cNvPr id="135" name="Straight Connector 134">
          <a:extLst>
            <a:ext uri="{FF2B5EF4-FFF2-40B4-BE49-F238E27FC236}">
              <a16:creationId xmlns:a16="http://schemas.microsoft.com/office/drawing/2014/main" id="{286D7935-3723-4F35-807C-B20D67DBC6AE}"/>
            </a:ext>
          </a:extLst>
        </xdr:cNvPr>
        <xdr:cNvCxnSpPr>
          <a:endCxn id="125" idx="0"/>
        </xdr:cNvCxnSpPr>
      </xdr:nvCxnSpPr>
      <xdr:spPr>
        <a:xfrm flipH="1">
          <a:off x="772163" y="13456920"/>
          <a:ext cx="5651932"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120663</xdr:colOff>
      <xdr:row>83</xdr:row>
      <xdr:rowOff>152400</xdr:rowOff>
    </xdr:from>
    <xdr:to>
      <xdr:col>11</xdr:col>
      <xdr:colOff>338256</xdr:colOff>
      <xdr:row>87</xdr:row>
      <xdr:rowOff>7620</xdr:rowOff>
    </xdr:to>
    <xdr:sp macro="" textlink="">
      <xdr:nvSpPr>
        <xdr:cNvPr id="136" name="Left Brace 135">
          <a:extLst>
            <a:ext uri="{FF2B5EF4-FFF2-40B4-BE49-F238E27FC236}">
              <a16:creationId xmlns:a16="http://schemas.microsoft.com/office/drawing/2014/main" id="{E03CD87A-3D06-4368-9219-58BE49DB3032}"/>
            </a:ext>
          </a:extLst>
        </xdr:cNvPr>
        <xdr:cNvSpPr/>
      </xdr:nvSpPr>
      <xdr:spPr>
        <a:xfrm rot="16200000">
          <a:off x="3288890" y="12163213"/>
          <a:ext cx="586740" cy="6923193"/>
        </a:xfrm>
        <a:prstGeom prst="leftBrace">
          <a:avLst/>
        </a:prstGeom>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76199</xdr:colOff>
      <xdr:row>87</xdr:row>
      <xdr:rowOff>160019</xdr:rowOff>
    </xdr:from>
    <xdr:to>
      <xdr:col>4</xdr:col>
      <xdr:colOff>177800</xdr:colOff>
      <xdr:row>91</xdr:row>
      <xdr:rowOff>0</xdr:rowOff>
    </xdr:to>
    <xdr:sp macro="" textlink="">
      <xdr:nvSpPr>
        <xdr:cNvPr id="137" name="Rectangle: Rounded Corners 136">
          <a:extLst>
            <a:ext uri="{FF2B5EF4-FFF2-40B4-BE49-F238E27FC236}">
              <a16:creationId xmlns:a16="http://schemas.microsoft.com/office/drawing/2014/main" id="{B844C6EA-9EBF-45EC-9FE9-3684D7D55D46}"/>
            </a:ext>
          </a:extLst>
        </xdr:cNvPr>
        <xdr:cNvSpPr/>
      </xdr:nvSpPr>
      <xdr:spPr>
        <a:xfrm>
          <a:off x="1904999" y="16070579"/>
          <a:ext cx="711201" cy="571501"/>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900">
              <a:solidFill>
                <a:schemeClr val="dk1"/>
              </a:solidFill>
              <a:latin typeface="+mn-lt"/>
              <a:ea typeface="+mn-ea"/>
              <a:cs typeface="+mn-cs"/>
            </a:rPr>
            <a:t>Full income to be taxed</a:t>
          </a:r>
        </a:p>
      </xdr:txBody>
    </xdr:sp>
    <xdr:clientData/>
  </xdr:twoCellAnchor>
  <xdr:twoCellAnchor>
    <xdr:from>
      <xdr:col>4</xdr:col>
      <xdr:colOff>211667</xdr:colOff>
      <xdr:row>89</xdr:row>
      <xdr:rowOff>25400</xdr:rowOff>
    </xdr:from>
    <xdr:to>
      <xdr:col>4</xdr:col>
      <xdr:colOff>474134</xdr:colOff>
      <xdr:row>89</xdr:row>
      <xdr:rowOff>76201</xdr:rowOff>
    </xdr:to>
    <xdr:cxnSp macro="">
      <xdr:nvCxnSpPr>
        <xdr:cNvPr id="138" name="Straight Arrow Connector 137">
          <a:extLst>
            <a:ext uri="{FF2B5EF4-FFF2-40B4-BE49-F238E27FC236}">
              <a16:creationId xmlns:a16="http://schemas.microsoft.com/office/drawing/2014/main" id="{4ABB0E1C-C27D-4AE6-B015-17C21E18008C}"/>
            </a:ext>
          </a:extLst>
        </xdr:cNvPr>
        <xdr:cNvCxnSpPr>
          <a:cxnSpLocks/>
          <a:stCxn id="181" idx="2"/>
        </xdr:cNvCxnSpPr>
      </xdr:nvCxnSpPr>
      <xdr:spPr>
        <a:xfrm flipH="1" flipV="1">
          <a:off x="2650067" y="16301720"/>
          <a:ext cx="262467" cy="508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524933</xdr:colOff>
      <xdr:row>88</xdr:row>
      <xdr:rowOff>8466</xdr:rowOff>
    </xdr:from>
    <xdr:to>
      <xdr:col>6</xdr:col>
      <xdr:colOff>515209</xdr:colOff>
      <xdr:row>90</xdr:row>
      <xdr:rowOff>143932</xdr:rowOff>
    </xdr:to>
    <xdr:sp macro="" textlink="">
      <xdr:nvSpPr>
        <xdr:cNvPr id="139" name="Oval 138">
          <a:extLst>
            <a:ext uri="{FF2B5EF4-FFF2-40B4-BE49-F238E27FC236}">
              <a16:creationId xmlns:a16="http://schemas.microsoft.com/office/drawing/2014/main" id="{001E9267-B1B2-4098-B10B-426A0FEC1E0D}"/>
            </a:ext>
          </a:extLst>
        </xdr:cNvPr>
        <xdr:cNvSpPr/>
      </xdr:nvSpPr>
      <xdr:spPr>
        <a:xfrm>
          <a:off x="3572933" y="16101906"/>
          <a:ext cx="599876" cy="501226"/>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NO to all</a:t>
          </a:r>
        </a:p>
      </xdr:txBody>
    </xdr:sp>
    <xdr:clientData/>
  </xdr:twoCellAnchor>
  <xdr:twoCellAnchor>
    <xdr:from>
      <xdr:col>5</xdr:col>
      <xdr:colOff>441126</xdr:colOff>
      <xdr:row>87</xdr:row>
      <xdr:rowOff>7620</xdr:rowOff>
    </xdr:from>
    <xdr:to>
      <xdr:col>6</xdr:col>
      <xdr:colOff>215271</xdr:colOff>
      <xdr:row>88</xdr:row>
      <xdr:rowOff>8466</xdr:rowOff>
    </xdr:to>
    <xdr:cxnSp macro="">
      <xdr:nvCxnSpPr>
        <xdr:cNvPr id="140" name="Straight Connector 139">
          <a:extLst>
            <a:ext uri="{FF2B5EF4-FFF2-40B4-BE49-F238E27FC236}">
              <a16:creationId xmlns:a16="http://schemas.microsoft.com/office/drawing/2014/main" id="{021F0339-CEE5-4FCD-8A1F-D24734315709}"/>
            </a:ext>
          </a:extLst>
        </xdr:cNvPr>
        <xdr:cNvCxnSpPr>
          <a:stCxn id="136" idx="1"/>
          <a:endCxn id="139" idx="0"/>
        </xdr:cNvCxnSpPr>
      </xdr:nvCxnSpPr>
      <xdr:spPr>
        <a:xfrm>
          <a:off x="3489126" y="15918180"/>
          <a:ext cx="383745" cy="1837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75</xdr:row>
      <xdr:rowOff>0</xdr:rowOff>
    </xdr:from>
    <xdr:to>
      <xdr:col>17</xdr:col>
      <xdr:colOff>411480</xdr:colOff>
      <xdr:row>81</xdr:row>
      <xdr:rowOff>175260</xdr:rowOff>
    </xdr:to>
    <xdr:sp macro="" textlink="">
      <xdr:nvSpPr>
        <xdr:cNvPr id="141" name="Rectangle 140">
          <a:extLst>
            <a:ext uri="{FF2B5EF4-FFF2-40B4-BE49-F238E27FC236}">
              <a16:creationId xmlns:a16="http://schemas.microsoft.com/office/drawing/2014/main" id="{E8026016-7C26-4B4D-8A2A-9AB4DD6BD0A7}"/>
            </a:ext>
          </a:extLst>
        </xdr:cNvPr>
        <xdr:cNvSpPr/>
      </xdr:nvSpPr>
      <xdr:spPr>
        <a:xfrm>
          <a:off x="9144000" y="13716000"/>
          <a:ext cx="1630680" cy="12725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Income derived from NON free zone persons </a:t>
          </a:r>
          <a:r>
            <a:rPr lang="en-US" sz="900"/>
            <a:t>(foreign and domestic)</a:t>
          </a:r>
          <a:r>
            <a:rPr lang="en-US" sz="1100"/>
            <a:t> for qualifying activities</a:t>
          </a:r>
        </a:p>
      </xdr:txBody>
    </xdr:sp>
    <xdr:clientData/>
  </xdr:twoCellAnchor>
  <xdr:twoCellAnchor>
    <xdr:from>
      <xdr:col>19</xdr:col>
      <xdr:colOff>179918</xdr:colOff>
      <xdr:row>75</xdr:row>
      <xdr:rowOff>0</xdr:rowOff>
    </xdr:from>
    <xdr:to>
      <xdr:col>20</xdr:col>
      <xdr:colOff>236221</xdr:colOff>
      <xdr:row>79</xdr:row>
      <xdr:rowOff>53340</xdr:rowOff>
    </xdr:to>
    <xdr:sp macro="" textlink="">
      <xdr:nvSpPr>
        <xdr:cNvPr id="142" name="Rectangle 141">
          <a:extLst>
            <a:ext uri="{FF2B5EF4-FFF2-40B4-BE49-F238E27FC236}">
              <a16:creationId xmlns:a16="http://schemas.microsoft.com/office/drawing/2014/main" id="{77AF69A9-95A9-4444-97C6-CACD84A1C1E7}"/>
            </a:ext>
          </a:extLst>
        </xdr:cNvPr>
        <xdr:cNvSpPr/>
      </xdr:nvSpPr>
      <xdr:spPr>
        <a:xfrm>
          <a:off x="11762318" y="13716000"/>
          <a:ext cx="665903" cy="784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Income above deminins limit</a:t>
          </a:r>
        </a:p>
      </xdr:txBody>
    </xdr:sp>
    <xdr:clientData/>
  </xdr:twoCellAnchor>
  <xdr:twoCellAnchor>
    <xdr:from>
      <xdr:col>18</xdr:col>
      <xdr:colOff>7620</xdr:colOff>
      <xdr:row>80</xdr:row>
      <xdr:rowOff>38100</xdr:rowOff>
    </xdr:from>
    <xdr:to>
      <xdr:col>20</xdr:col>
      <xdr:colOff>533400</xdr:colOff>
      <xdr:row>83</xdr:row>
      <xdr:rowOff>68580</xdr:rowOff>
    </xdr:to>
    <xdr:sp macro="" textlink="">
      <xdr:nvSpPr>
        <xdr:cNvPr id="143" name="Rectangle: Rounded Corners 142">
          <a:extLst>
            <a:ext uri="{FF2B5EF4-FFF2-40B4-BE49-F238E27FC236}">
              <a16:creationId xmlns:a16="http://schemas.microsoft.com/office/drawing/2014/main" id="{601E45EC-3975-4D3A-AC91-658CB96911E7}"/>
            </a:ext>
          </a:extLst>
        </xdr:cNvPr>
        <xdr:cNvSpPr/>
      </xdr:nvSpPr>
      <xdr:spPr>
        <a:xfrm>
          <a:off x="10980420" y="14668500"/>
          <a:ext cx="1744980" cy="57912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If non qualifying income is below AED 5M or 5% of revenue?</a:t>
          </a:r>
        </a:p>
      </xdr:txBody>
    </xdr:sp>
    <xdr:clientData/>
  </xdr:twoCellAnchor>
  <xdr:twoCellAnchor>
    <xdr:from>
      <xdr:col>19</xdr:col>
      <xdr:colOff>546736</xdr:colOff>
      <xdr:row>79</xdr:row>
      <xdr:rowOff>53340</xdr:rowOff>
    </xdr:from>
    <xdr:to>
      <xdr:col>19</xdr:col>
      <xdr:colOff>572135</xdr:colOff>
      <xdr:row>80</xdr:row>
      <xdr:rowOff>38100</xdr:rowOff>
    </xdr:to>
    <xdr:cxnSp macro="">
      <xdr:nvCxnSpPr>
        <xdr:cNvPr id="144" name="Straight Connector 143">
          <a:extLst>
            <a:ext uri="{FF2B5EF4-FFF2-40B4-BE49-F238E27FC236}">
              <a16:creationId xmlns:a16="http://schemas.microsoft.com/office/drawing/2014/main" id="{0D97E852-F465-4CA1-A42C-B0AE9FE041AD}"/>
            </a:ext>
          </a:extLst>
        </xdr:cNvPr>
        <xdr:cNvCxnSpPr>
          <a:stCxn id="142" idx="2"/>
          <a:endCxn id="143" idx="0"/>
        </xdr:cNvCxnSpPr>
      </xdr:nvCxnSpPr>
      <xdr:spPr>
        <a:xfrm>
          <a:off x="12129136" y="14500860"/>
          <a:ext cx="25399" cy="1676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7620</xdr:colOff>
      <xdr:row>84</xdr:row>
      <xdr:rowOff>60960</xdr:rowOff>
    </xdr:from>
    <xdr:to>
      <xdr:col>19</xdr:col>
      <xdr:colOff>449580</xdr:colOff>
      <xdr:row>86</xdr:row>
      <xdr:rowOff>0</xdr:rowOff>
    </xdr:to>
    <xdr:sp macro="" textlink="">
      <xdr:nvSpPr>
        <xdr:cNvPr id="145" name="Oval 144">
          <a:extLst>
            <a:ext uri="{FF2B5EF4-FFF2-40B4-BE49-F238E27FC236}">
              <a16:creationId xmlns:a16="http://schemas.microsoft.com/office/drawing/2014/main" id="{9E8FBE2E-1DFB-4EFC-BB89-AB3788F9EBB3}"/>
            </a:ext>
          </a:extLst>
        </xdr:cNvPr>
        <xdr:cNvSpPr/>
      </xdr:nvSpPr>
      <xdr:spPr>
        <a:xfrm>
          <a:off x="11590020" y="15422880"/>
          <a:ext cx="441960" cy="3048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700"/>
            <a:t>YES</a:t>
          </a:r>
        </a:p>
      </xdr:txBody>
    </xdr:sp>
    <xdr:clientData/>
  </xdr:twoCellAnchor>
  <xdr:twoCellAnchor>
    <xdr:from>
      <xdr:col>20</xdr:col>
      <xdr:colOff>22860</xdr:colOff>
      <xdr:row>84</xdr:row>
      <xdr:rowOff>60960</xdr:rowOff>
    </xdr:from>
    <xdr:to>
      <xdr:col>20</xdr:col>
      <xdr:colOff>464820</xdr:colOff>
      <xdr:row>86</xdr:row>
      <xdr:rowOff>0</xdr:rowOff>
    </xdr:to>
    <xdr:sp macro="" textlink="">
      <xdr:nvSpPr>
        <xdr:cNvPr id="146" name="Oval 145">
          <a:extLst>
            <a:ext uri="{FF2B5EF4-FFF2-40B4-BE49-F238E27FC236}">
              <a16:creationId xmlns:a16="http://schemas.microsoft.com/office/drawing/2014/main" id="{73C67840-206E-4D03-ADBE-7BB057BB4BAC}"/>
            </a:ext>
          </a:extLst>
        </xdr:cNvPr>
        <xdr:cNvSpPr/>
      </xdr:nvSpPr>
      <xdr:spPr>
        <a:xfrm>
          <a:off x="12214860" y="15422880"/>
          <a:ext cx="441960" cy="3048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700"/>
            <a:t>NO</a:t>
          </a:r>
        </a:p>
      </xdr:txBody>
    </xdr:sp>
    <xdr:clientData/>
  </xdr:twoCellAnchor>
  <xdr:twoCellAnchor>
    <xdr:from>
      <xdr:col>19</xdr:col>
      <xdr:colOff>601132</xdr:colOff>
      <xdr:row>89</xdr:row>
      <xdr:rowOff>152400</xdr:rowOff>
    </xdr:from>
    <xdr:to>
      <xdr:col>20</xdr:col>
      <xdr:colOff>584200</xdr:colOff>
      <xdr:row>92</xdr:row>
      <xdr:rowOff>127000</xdr:rowOff>
    </xdr:to>
    <xdr:sp macro="" textlink="">
      <xdr:nvSpPr>
        <xdr:cNvPr id="147" name="Rectangle: Rounded Corners 146">
          <a:extLst>
            <a:ext uri="{FF2B5EF4-FFF2-40B4-BE49-F238E27FC236}">
              <a16:creationId xmlns:a16="http://schemas.microsoft.com/office/drawing/2014/main" id="{70BFF49F-5DCD-434D-A405-A39FB09452D6}"/>
            </a:ext>
          </a:extLst>
        </xdr:cNvPr>
        <xdr:cNvSpPr/>
      </xdr:nvSpPr>
      <xdr:spPr>
        <a:xfrm>
          <a:off x="12183532" y="16428720"/>
          <a:ext cx="592668" cy="52324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800">
              <a:solidFill>
                <a:schemeClr val="dk1"/>
              </a:solidFill>
              <a:latin typeface="+mn-lt"/>
              <a:ea typeface="+mn-ea"/>
              <a:cs typeface="+mn-cs"/>
            </a:rPr>
            <a:t>Non</a:t>
          </a:r>
          <a:r>
            <a:rPr lang="en-US" sz="800" baseline="0">
              <a:solidFill>
                <a:schemeClr val="dk1"/>
              </a:solidFill>
              <a:latin typeface="+mn-lt"/>
              <a:ea typeface="+mn-ea"/>
              <a:cs typeface="+mn-cs"/>
            </a:rPr>
            <a:t> </a:t>
          </a:r>
          <a:r>
            <a:rPr lang="en-US" sz="800">
              <a:solidFill>
                <a:schemeClr val="dk1"/>
              </a:solidFill>
              <a:latin typeface="+mn-lt"/>
              <a:ea typeface="+mn-ea"/>
              <a:cs typeface="+mn-cs"/>
            </a:rPr>
            <a:t>Qualifying</a:t>
          </a:r>
          <a:r>
            <a:rPr lang="en-US" sz="800" baseline="0">
              <a:solidFill>
                <a:schemeClr val="dk1"/>
              </a:solidFill>
              <a:latin typeface="+mn-lt"/>
              <a:ea typeface="+mn-ea"/>
              <a:cs typeface="+mn-cs"/>
            </a:rPr>
            <a:t> Income</a:t>
          </a:r>
          <a:endParaRPr lang="en-US" sz="800">
            <a:solidFill>
              <a:schemeClr val="dk1"/>
            </a:solidFill>
            <a:latin typeface="+mn-lt"/>
            <a:ea typeface="+mn-ea"/>
            <a:cs typeface="+mn-cs"/>
          </a:endParaRPr>
        </a:p>
      </xdr:txBody>
    </xdr:sp>
    <xdr:clientData/>
  </xdr:twoCellAnchor>
  <xdr:twoCellAnchor>
    <xdr:from>
      <xdr:col>20</xdr:col>
      <xdr:colOff>243840</xdr:colOff>
      <xdr:row>86</xdr:row>
      <xdr:rowOff>0</xdr:rowOff>
    </xdr:from>
    <xdr:to>
      <xdr:col>20</xdr:col>
      <xdr:colOff>245533</xdr:colOff>
      <xdr:row>89</xdr:row>
      <xdr:rowOff>152400</xdr:rowOff>
    </xdr:to>
    <xdr:cxnSp macro="">
      <xdr:nvCxnSpPr>
        <xdr:cNvPr id="148" name="Straight Connector 147">
          <a:extLst>
            <a:ext uri="{FF2B5EF4-FFF2-40B4-BE49-F238E27FC236}">
              <a16:creationId xmlns:a16="http://schemas.microsoft.com/office/drawing/2014/main" id="{A0BCF0A4-C4B2-4AD6-BB41-EAAD66F80CB2}"/>
            </a:ext>
          </a:extLst>
        </xdr:cNvPr>
        <xdr:cNvCxnSpPr>
          <a:stCxn id="146" idx="4"/>
          <a:endCxn id="147" idx="0"/>
        </xdr:cNvCxnSpPr>
      </xdr:nvCxnSpPr>
      <xdr:spPr>
        <a:xfrm>
          <a:off x="12435840" y="15727680"/>
          <a:ext cx="1693" cy="7010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228600</xdr:colOff>
      <xdr:row>83</xdr:row>
      <xdr:rowOff>68580</xdr:rowOff>
    </xdr:from>
    <xdr:to>
      <xdr:col>19</xdr:col>
      <xdr:colOff>579120</xdr:colOff>
      <xdr:row>84</xdr:row>
      <xdr:rowOff>60960</xdr:rowOff>
    </xdr:to>
    <xdr:cxnSp macro="">
      <xdr:nvCxnSpPr>
        <xdr:cNvPr id="149" name="Straight Connector 148">
          <a:extLst>
            <a:ext uri="{FF2B5EF4-FFF2-40B4-BE49-F238E27FC236}">
              <a16:creationId xmlns:a16="http://schemas.microsoft.com/office/drawing/2014/main" id="{C022E0CD-A010-4DC5-BDB6-1EADFCFE0597}"/>
            </a:ext>
          </a:extLst>
        </xdr:cNvPr>
        <xdr:cNvCxnSpPr>
          <a:stCxn id="143" idx="2"/>
          <a:endCxn id="145" idx="0"/>
        </xdr:cNvCxnSpPr>
      </xdr:nvCxnSpPr>
      <xdr:spPr>
        <a:xfrm flipH="1">
          <a:off x="11811000" y="15247620"/>
          <a:ext cx="350520" cy="1752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579120</xdr:colOff>
      <xdr:row>83</xdr:row>
      <xdr:rowOff>68580</xdr:rowOff>
    </xdr:from>
    <xdr:to>
      <xdr:col>20</xdr:col>
      <xdr:colOff>243840</xdr:colOff>
      <xdr:row>84</xdr:row>
      <xdr:rowOff>60960</xdr:rowOff>
    </xdr:to>
    <xdr:cxnSp macro="">
      <xdr:nvCxnSpPr>
        <xdr:cNvPr id="150" name="Straight Connector 149">
          <a:extLst>
            <a:ext uri="{FF2B5EF4-FFF2-40B4-BE49-F238E27FC236}">
              <a16:creationId xmlns:a16="http://schemas.microsoft.com/office/drawing/2014/main" id="{FAA2DFC2-9106-47E6-BB22-BF9EE2822307}"/>
            </a:ext>
          </a:extLst>
        </xdr:cNvPr>
        <xdr:cNvCxnSpPr>
          <a:stCxn id="143" idx="2"/>
          <a:endCxn id="146" idx="0"/>
        </xdr:cNvCxnSpPr>
      </xdr:nvCxnSpPr>
      <xdr:spPr>
        <a:xfrm>
          <a:off x="12161520" y="15247620"/>
          <a:ext cx="274320" cy="1752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228600</xdr:colOff>
      <xdr:row>86</xdr:row>
      <xdr:rowOff>0</xdr:rowOff>
    </xdr:from>
    <xdr:to>
      <xdr:col>19</xdr:col>
      <xdr:colOff>236220</xdr:colOff>
      <xdr:row>86</xdr:row>
      <xdr:rowOff>182880</xdr:rowOff>
    </xdr:to>
    <xdr:cxnSp macro="">
      <xdr:nvCxnSpPr>
        <xdr:cNvPr id="151" name="Straight Arrow Connector 150">
          <a:extLst>
            <a:ext uri="{FF2B5EF4-FFF2-40B4-BE49-F238E27FC236}">
              <a16:creationId xmlns:a16="http://schemas.microsoft.com/office/drawing/2014/main" id="{15CD07DC-B2A7-4785-9102-0CC1FFE0461F}"/>
            </a:ext>
          </a:extLst>
        </xdr:cNvPr>
        <xdr:cNvCxnSpPr>
          <a:stCxn id="145" idx="4"/>
        </xdr:cNvCxnSpPr>
      </xdr:nvCxnSpPr>
      <xdr:spPr>
        <a:xfrm>
          <a:off x="11811000" y="15727680"/>
          <a:ext cx="762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xdr:colOff>
      <xdr:row>75</xdr:row>
      <xdr:rowOff>0</xdr:rowOff>
    </xdr:from>
    <xdr:to>
      <xdr:col>22</xdr:col>
      <xdr:colOff>15240</xdr:colOff>
      <xdr:row>79</xdr:row>
      <xdr:rowOff>0</xdr:rowOff>
    </xdr:to>
    <xdr:sp macro="" textlink="">
      <xdr:nvSpPr>
        <xdr:cNvPr id="152" name="Rectangle 151">
          <a:extLst>
            <a:ext uri="{FF2B5EF4-FFF2-40B4-BE49-F238E27FC236}">
              <a16:creationId xmlns:a16="http://schemas.microsoft.com/office/drawing/2014/main" id="{31C4D502-47E6-4FCA-A888-C65EBCE2B848}"/>
            </a:ext>
          </a:extLst>
        </xdr:cNvPr>
        <xdr:cNvSpPr/>
      </xdr:nvSpPr>
      <xdr:spPr>
        <a:xfrm>
          <a:off x="12816840" y="13716000"/>
          <a:ext cx="609600" cy="73152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Income from</a:t>
          </a:r>
        </a:p>
      </xdr:txBody>
    </xdr:sp>
    <xdr:clientData/>
  </xdr:twoCellAnchor>
  <xdr:twoCellAnchor>
    <xdr:from>
      <xdr:col>22</xdr:col>
      <xdr:colOff>129540</xdr:colOff>
      <xdr:row>76</xdr:row>
      <xdr:rowOff>160020</xdr:rowOff>
    </xdr:from>
    <xdr:to>
      <xdr:col>22</xdr:col>
      <xdr:colOff>350520</xdr:colOff>
      <xdr:row>79</xdr:row>
      <xdr:rowOff>76200</xdr:rowOff>
    </xdr:to>
    <xdr:sp macro="" textlink="">
      <xdr:nvSpPr>
        <xdr:cNvPr id="153" name="Arrow: Bent 152">
          <a:extLst>
            <a:ext uri="{FF2B5EF4-FFF2-40B4-BE49-F238E27FC236}">
              <a16:creationId xmlns:a16="http://schemas.microsoft.com/office/drawing/2014/main" id="{945C127F-9090-4944-B234-2B44605CCC59}"/>
            </a:ext>
          </a:extLst>
        </xdr:cNvPr>
        <xdr:cNvSpPr/>
      </xdr:nvSpPr>
      <xdr:spPr>
        <a:xfrm rot="5400000">
          <a:off x="13418820" y="14180820"/>
          <a:ext cx="464820" cy="220980"/>
        </a:xfrm>
        <a:prstGeom prst="bentArrow">
          <a:avLst>
            <a:gd name="adj1" fmla="val 25000"/>
            <a:gd name="adj2" fmla="val 21875"/>
            <a:gd name="adj3" fmla="val 31250"/>
            <a:gd name="adj4" fmla="val 187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611716</xdr:colOff>
      <xdr:row>73</xdr:row>
      <xdr:rowOff>106680</xdr:rowOff>
    </xdr:from>
    <xdr:to>
      <xdr:col>13</xdr:col>
      <xdr:colOff>386927</xdr:colOff>
      <xdr:row>75</xdr:row>
      <xdr:rowOff>0</xdr:rowOff>
    </xdr:to>
    <xdr:cxnSp macro="">
      <xdr:nvCxnSpPr>
        <xdr:cNvPr id="154" name="Straight Connector 153">
          <a:extLst>
            <a:ext uri="{FF2B5EF4-FFF2-40B4-BE49-F238E27FC236}">
              <a16:creationId xmlns:a16="http://schemas.microsoft.com/office/drawing/2014/main" id="{586F6F0F-0990-4740-B83B-81F1A7A400E0}"/>
            </a:ext>
          </a:extLst>
        </xdr:cNvPr>
        <xdr:cNvCxnSpPr>
          <a:stCxn id="123" idx="2"/>
          <a:endCxn id="130" idx="0"/>
        </xdr:cNvCxnSpPr>
      </xdr:nvCxnSpPr>
      <xdr:spPr>
        <a:xfrm>
          <a:off x="6707716" y="13456920"/>
          <a:ext cx="1604011" cy="2590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611716</xdr:colOff>
      <xdr:row>73</xdr:row>
      <xdr:rowOff>106680</xdr:rowOff>
    </xdr:from>
    <xdr:to>
      <xdr:col>15</xdr:col>
      <xdr:colOff>549699</xdr:colOff>
      <xdr:row>75</xdr:row>
      <xdr:rowOff>0</xdr:rowOff>
    </xdr:to>
    <xdr:cxnSp macro="">
      <xdr:nvCxnSpPr>
        <xdr:cNvPr id="155" name="Straight Connector 154">
          <a:extLst>
            <a:ext uri="{FF2B5EF4-FFF2-40B4-BE49-F238E27FC236}">
              <a16:creationId xmlns:a16="http://schemas.microsoft.com/office/drawing/2014/main" id="{FA6DC016-9076-42F0-AE9A-D427BD00A815}"/>
            </a:ext>
          </a:extLst>
        </xdr:cNvPr>
        <xdr:cNvCxnSpPr>
          <a:stCxn id="123" idx="2"/>
          <a:endCxn id="141" idx="0"/>
        </xdr:cNvCxnSpPr>
      </xdr:nvCxnSpPr>
      <xdr:spPr>
        <a:xfrm>
          <a:off x="6707716" y="13456920"/>
          <a:ext cx="2985983" cy="2590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611716</xdr:colOff>
      <xdr:row>73</xdr:row>
      <xdr:rowOff>106680</xdr:rowOff>
    </xdr:from>
    <xdr:to>
      <xdr:col>19</xdr:col>
      <xdr:colOff>546736</xdr:colOff>
      <xdr:row>75</xdr:row>
      <xdr:rowOff>0</xdr:rowOff>
    </xdr:to>
    <xdr:cxnSp macro="">
      <xdr:nvCxnSpPr>
        <xdr:cNvPr id="156" name="Straight Connector 155">
          <a:extLst>
            <a:ext uri="{FF2B5EF4-FFF2-40B4-BE49-F238E27FC236}">
              <a16:creationId xmlns:a16="http://schemas.microsoft.com/office/drawing/2014/main" id="{27720B97-1446-45E6-8016-9E3DAD0232D5}"/>
            </a:ext>
          </a:extLst>
        </xdr:cNvPr>
        <xdr:cNvCxnSpPr>
          <a:stCxn id="123" idx="2"/>
          <a:endCxn id="142" idx="0"/>
        </xdr:cNvCxnSpPr>
      </xdr:nvCxnSpPr>
      <xdr:spPr>
        <a:xfrm>
          <a:off x="6707716" y="13456920"/>
          <a:ext cx="5421420" cy="2590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611716</xdr:colOff>
      <xdr:row>73</xdr:row>
      <xdr:rowOff>106680</xdr:rowOff>
    </xdr:from>
    <xdr:to>
      <xdr:col>21</xdr:col>
      <xdr:colOff>322157</xdr:colOff>
      <xdr:row>75</xdr:row>
      <xdr:rowOff>0</xdr:rowOff>
    </xdr:to>
    <xdr:cxnSp macro="">
      <xdr:nvCxnSpPr>
        <xdr:cNvPr id="157" name="Straight Connector 156">
          <a:extLst>
            <a:ext uri="{FF2B5EF4-FFF2-40B4-BE49-F238E27FC236}">
              <a16:creationId xmlns:a16="http://schemas.microsoft.com/office/drawing/2014/main" id="{0B810254-0123-4AF8-B151-17C4F01C29A6}"/>
            </a:ext>
          </a:extLst>
        </xdr:cNvPr>
        <xdr:cNvCxnSpPr>
          <a:stCxn id="123" idx="2"/>
          <a:endCxn id="152" idx="0"/>
        </xdr:cNvCxnSpPr>
      </xdr:nvCxnSpPr>
      <xdr:spPr>
        <a:xfrm>
          <a:off x="6707716" y="13456920"/>
          <a:ext cx="6416041" cy="2590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313264</xdr:colOff>
      <xdr:row>111</xdr:row>
      <xdr:rowOff>110067</xdr:rowOff>
    </xdr:from>
    <xdr:to>
      <xdr:col>9</xdr:col>
      <xdr:colOff>135464</xdr:colOff>
      <xdr:row>111</xdr:row>
      <xdr:rowOff>110067</xdr:rowOff>
    </xdr:to>
    <xdr:cxnSp macro="">
      <xdr:nvCxnSpPr>
        <xdr:cNvPr id="158" name="Straight Arrow Connector 157">
          <a:extLst>
            <a:ext uri="{FF2B5EF4-FFF2-40B4-BE49-F238E27FC236}">
              <a16:creationId xmlns:a16="http://schemas.microsoft.com/office/drawing/2014/main" id="{7CA6AF23-81B1-45E2-9C39-F63415729D0F}"/>
            </a:ext>
          </a:extLst>
        </xdr:cNvPr>
        <xdr:cNvCxnSpPr/>
      </xdr:nvCxnSpPr>
      <xdr:spPr>
        <a:xfrm>
          <a:off x="5190064" y="20409747"/>
          <a:ext cx="431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203198</xdr:colOff>
      <xdr:row>109</xdr:row>
      <xdr:rowOff>127003</xdr:rowOff>
    </xdr:from>
    <xdr:to>
      <xdr:col>10</xdr:col>
      <xdr:colOff>338664</xdr:colOff>
      <xdr:row>113</xdr:row>
      <xdr:rowOff>84668</xdr:rowOff>
    </xdr:to>
    <xdr:sp macro="" textlink="">
      <xdr:nvSpPr>
        <xdr:cNvPr id="159" name="Rectangle: Rounded Corners 158">
          <a:extLst>
            <a:ext uri="{FF2B5EF4-FFF2-40B4-BE49-F238E27FC236}">
              <a16:creationId xmlns:a16="http://schemas.microsoft.com/office/drawing/2014/main" id="{E2D908C6-650A-4852-8111-D2E2ABC6901D}"/>
            </a:ext>
          </a:extLst>
        </xdr:cNvPr>
        <xdr:cNvSpPr/>
      </xdr:nvSpPr>
      <xdr:spPr>
        <a:xfrm>
          <a:off x="5689598" y="20060923"/>
          <a:ext cx="745066" cy="68918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Conditions met?</a:t>
          </a:r>
        </a:p>
      </xdr:txBody>
    </xdr:sp>
    <xdr:clientData/>
  </xdr:twoCellAnchor>
  <xdr:twoCellAnchor>
    <xdr:from>
      <xdr:col>10</xdr:col>
      <xdr:colOff>567260</xdr:colOff>
      <xdr:row>109</xdr:row>
      <xdr:rowOff>8467</xdr:rowOff>
    </xdr:from>
    <xdr:to>
      <xdr:col>11</xdr:col>
      <xdr:colOff>389460</xdr:colOff>
      <xdr:row>110</xdr:row>
      <xdr:rowOff>846</xdr:rowOff>
    </xdr:to>
    <xdr:sp macro="" textlink="">
      <xdr:nvSpPr>
        <xdr:cNvPr id="160" name="Oval 159">
          <a:extLst>
            <a:ext uri="{FF2B5EF4-FFF2-40B4-BE49-F238E27FC236}">
              <a16:creationId xmlns:a16="http://schemas.microsoft.com/office/drawing/2014/main" id="{DADDE867-9049-4FB2-B678-B494B8A52938}"/>
            </a:ext>
          </a:extLst>
        </xdr:cNvPr>
        <xdr:cNvSpPr/>
      </xdr:nvSpPr>
      <xdr:spPr>
        <a:xfrm>
          <a:off x="6663260" y="19942387"/>
          <a:ext cx="431800" cy="175259"/>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600"/>
            <a:t>YES</a:t>
          </a:r>
        </a:p>
      </xdr:txBody>
    </xdr:sp>
    <xdr:clientData/>
  </xdr:twoCellAnchor>
  <xdr:twoCellAnchor>
    <xdr:from>
      <xdr:col>10</xdr:col>
      <xdr:colOff>567260</xdr:colOff>
      <xdr:row>113</xdr:row>
      <xdr:rowOff>8466</xdr:rowOff>
    </xdr:from>
    <xdr:to>
      <xdr:col>11</xdr:col>
      <xdr:colOff>389460</xdr:colOff>
      <xdr:row>114</xdr:row>
      <xdr:rowOff>16932</xdr:rowOff>
    </xdr:to>
    <xdr:sp macro="" textlink="">
      <xdr:nvSpPr>
        <xdr:cNvPr id="161" name="Oval 160">
          <a:extLst>
            <a:ext uri="{FF2B5EF4-FFF2-40B4-BE49-F238E27FC236}">
              <a16:creationId xmlns:a16="http://schemas.microsoft.com/office/drawing/2014/main" id="{2AE33738-13A6-4135-9BF3-277B166222FB}"/>
            </a:ext>
          </a:extLst>
        </xdr:cNvPr>
        <xdr:cNvSpPr/>
      </xdr:nvSpPr>
      <xdr:spPr>
        <a:xfrm>
          <a:off x="6663260" y="20673906"/>
          <a:ext cx="431800" cy="191346"/>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600"/>
            <a:t>NO</a:t>
          </a:r>
        </a:p>
      </xdr:txBody>
    </xdr:sp>
    <xdr:clientData/>
  </xdr:twoCellAnchor>
  <xdr:twoCellAnchor>
    <xdr:from>
      <xdr:col>10</xdr:col>
      <xdr:colOff>338664</xdr:colOff>
      <xdr:row>109</xdr:row>
      <xdr:rowOff>102023</xdr:rowOff>
    </xdr:from>
    <xdr:to>
      <xdr:col>10</xdr:col>
      <xdr:colOff>567260</xdr:colOff>
      <xdr:row>111</xdr:row>
      <xdr:rowOff>101603</xdr:rowOff>
    </xdr:to>
    <xdr:cxnSp macro="">
      <xdr:nvCxnSpPr>
        <xdr:cNvPr id="162" name="Straight Connector 161">
          <a:extLst>
            <a:ext uri="{FF2B5EF4-FFF2-40B4-BE49-F238E27FC236}">
              <a16:creationId xmlns:a16="http://schemas.microsoft.com/office/drawing/2014/main" id="{C1D8EB55-4BA7-400B-BC92-854594099CCB}"/>
            </a:ext>
          </a:extLst>
        </xdr:cNvPr>
        <xdr:cNvCxnSpPr>
          <a:stCxn id="159" idx="3"/>
          <a:endCxn id="160" idx="2"/>
        </xdr:cNvCxnSpPr>
      </xdr:nvCxnSpPr>
      <xdr:spPr>
        <a:xfrm flipV="1">
          <a:off x="6434664" y="20035943"/>
          <a:ext cx="228596" cy="3653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338664</xdr:colOff>
      <xdr:row>111</xdr:row>
      <xdr:rowOff>101603</xdr:rowOff>
    </xdr:from>
    <xdr:to>
      <xdr:col>10</xdr:col>
      <xdr:colOff>567260</xdr:colOff>
      <xdr:row>113</xdr:row>
      <xdr:rowOff>105832</xdr:rowOff>
    </xdr:to>
    <xdr:cxnSp macro="">
      <xdr:nvCxnSpPr>
        <xdr:cNvPr id="163" name="Straight Connector 162">
          <a:extLst>
            <a:ext uri="{FF2B5EF4-FFF2-40B4-BE49-F238E27FC236}">
              <a16:creationId xmlns:a16="http://schemas.microsoft.com/office/drawing/2014/main" id="{D4CB2A96-E5D7-4998-8B3C-50B9ADD344F9}"/>
            </a:ext>
          </a:extLst>
        </xdr:cNvPr>
        <xdr:cNvCxnSpPr>
          <a:stCxn id="159" idx="3"/>
          <a:endCxn id="161" idx="2"/>
        </xdr:cNvCxnSpPr>
      </xdr:nvCxnSpPr>
      <xdr:spPr>
        <a:xfrm>
          <a:off x="6434664" y="20401283"/>
          <a:ext cx="228596" cy="36998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389460</xdr:colOff>
      <xdr:row>109</xdr:row>
      <xdr:rowOff>101599</xdr:rowOff>
    </xdr:from>
    <xdr:to>
      <xdr:col>12</xdr:col>
      <xdr:colOff>0</xdr:colOff>
      <xdr:row>109</xdr:row>
      <xdr:rowOff>102023</xdr:rowOff>
    </xdr:to>
    <xdr:cxnSp macro="">
      <xdr:nvCxnSpPr>
        <xdr:cNvPr id="164" name="Straight Connector 163">
          <a:extLst>
            <a:ext uri="{FF2B5EF4-FFF2-40B4-BE49-F238E27FC236}">
              <a16:creationId xmlns:a16="http://schemas.microsoft.com/office/drawing/2014/main" id="{B7094275-DA41-4EFE-9EF1-4DE3CC3D6823}"/>
            </a:ext>
          </a:extLst>
        </xdr:cNvPr>
        <xdr:cNvCxnSpPr>
          <a:stCxn id="160" idx="6"/>
        </xdr:cNvCxnSpPr>
      </xdr:nvCxnSpPr>
      <xdr:spPr>
        <a:xfrm flipV="1">
          <a:off x="7095060" y="20035519"/>
          <a:ext cx="220140" cy="4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389460</xdr:colOff>
      <xdr:row>113</xdr:row>
      <xdr:rowOff>101598</xdr:rowOff>
    </xdr:from>
    <xdr:to>
      <xdr:col>12</xdr:col>
      <xdr:colOff>0</xdr:colOff>
      <xdr:row>113</xdr:row>
      <xdr:rowOff>105832</xdr:rowOff>
    </xdr:to>
    <xdr:cxnSp macro="">
      <xdr:nvCxnSpPr>
        <xdr:cNvPr id="165" name="Straight Connector 164">
          <a:extLst>
            <a:ext uri="{FF2B5EF4-FFF2-40B4-BE49-F238E27FC236}">
              <a16:creationId xmlns:a16="http://schemas.microsoft.com/office/drawing/2014/main" id="{2E869185-81FC-45A1-B9F8-46D006EA73FA}"/>
            </a:ext>
          </a:extLst>
        </xdr:cNvPr>
        <xdr:cNvCxnSpPr>
          <a:stCxn id="161" idx="6"/>
        </xdr:cNvCxnSpPr>
      </xdr:nvCxnSpPr>
      <xdr:spPr>
        <a:xfrm flipV="1">
          <a:off x="7095060" y="20767038"/>
          <a:ext cx="220140" cy="42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8466</xdr:colOff>
      <xdr:row>108</xdr:row>
      <xdr:rowOff>0</xdr:rowOff>
    </xdr:from>
    <xdr:to>
      <xdr:col>16</xdr:col>
      <xdr:colOff>67733</xdr:colOff>
      <xdr:row>114</xdr:row>
      <xdr:rowOff>42333</xdr:rowOff>
    </xdr:to>
    <xdr:sp macro="" textlink="">
      <xdr:nvSpPr>
        <xdr:cNvPr id="166" name="Rectangle: Rounded Corners 165">
          <a:extLst>
            <a:ext uri="{FF2B5EF4-FFF2-40B4-BE49-F238E27FC236}">
              <a16:creationId xmlns:a16="http://schemas.microsoft.com/office/drawing/2014/main" id="{F71F227C-98F1-4117-AB43-C980D157E97D}"/>
            </a:ext>
          </a:extLst>
        </xdr:cNvPr>
        <xdr:cNvSpPr/>
      </xdr:nvSpPr>
      <xdr:spPr>
        <a:xfrm>
          <a:off x="8542866" y="19751040"/>
          <a:ext cx="1278467" cy="1139613"/>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900">
              <a:solidFill>
                <a:schemeClr val="dk1"/>
              </a:solidFill>
              <a:latin typeface="+mn-lt"/>
              <a:ea typeface="+mn-ea"/>
              <a:cs typeface="+mn-cs"/>
            </a:rPr>
            <a:t>Dividend: If holding 5% or more - the tax rate should be 9% or more in that country</a:t>
          </a:r>
        </a:p>
      </xdr:txBody>
    </xdr:sp>
    <xdr:clientData/>
  </xdr:twoCellAnchor>
  <xdr:twoCellAnchor>
    <xdr:from>
      <xdr:col>12</xdr:col>
      <xdr:colOff>8467</xdr:colOff>
      <xdr:row>109</xdr:row>
      <xdr:rowOff>8466</xdr:rowOff>
    </xdr:from>
    <xdr:to>
      <xdr:col>12</xdr:col>
      <xdr:colOff>601133</xdr:colOff>
      <xdr:row>110</xdr:row>
      <xdr:rowOff>846</xdr:rowOff>
    </xdr:to>
    <xdr:sp macro="" textlink="">
      <xdr:nvSpPr>
        <xdr:cNvPr id="167" name="Rectangle: Single Corner Snipped 166">
          <a:extLst>
            <a:ext uri="{FF2B5EF4-FFF2-40B4-BE49-F238E27FC236}">
              <a16:creationId xmlns:a16="http://schemas.microsoft.com/office/drawing/2014/main" id="{FA95A7E8-E677-4647-9363-DB617B773DB2}"/>
            </a:ext>
          </a:extLst>
        </xdr:cNvPr>
        <xdr:cNvSpPr/>
      </xdr:nvSpPr>
      <xdr:spPr>
        <a:xfrm rot="10800000" flipH="1" flipV="1">
          <a:off x="7323667" y="19942386"/>
          <a:ext cx="592666" cy="175260"/>
        </a:xfrm>
        <a:prstGeom prst="snip1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000"/>
            <a:t>Exempt</a:t>
          </a:r>
        </a:p>
      </xdr:txBody>
    </xdr:sp>
    <xdr:clientData/>
  </xdr:twoCellAnchor>
  <xdr:twoCellAnchor>
    <xdr:from>
      <xdr:col>10</xdr:col>
      <xdr:colOff>338664</xdr:colOff>
      <xdr:row>111</xdr:row>
      <xdr:rowOff>88900</xdr:rowOff>
    </xdr:from>
    <xdr:to>
      <xdr:col>14</xdr:col>
      <xdr:colOff>8466</xdr:colOff>
      <xdr:row>111</xdr:row>
      <xdr:rowOff>101603</xdr:rowOff>
    </xdr:to>
    <xdr:cxnSp macro="">
      <xdr:nvCxnSpPr>
        <xdr:cNvPr id="168" name="Straight Connector 167">
          <a:extLst>
            <a:ext uri="{FF2B5EF4-FFF2-40B4-BE49-F238E27FC236}">
              <a16:creationId xmlns:a16="http://schemas.microsoft.com/office/drawing/2014/main" id="{AF04D2E4-328B-4B8D-9E73-C5F7FBA78335}"/>
            </a:ext>
          </a:extLst>
        </xdr:cNvPr>
        <xdr:cNvCxnSpPr>
          <a:stCxn id="159" idx="3"/>
          <a:endCxn id="166" idx="1"/>
        </xdr:cNvCxnSpPr>
      </xdr:nvCxnSpPr>
      <xdr:spPr>
        <a:xfrm flipV="1">
          <a:off x="6434664" y="20388580"/>
          <a:ext cx="2108202" cy="127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567261</xdr:colOff>
      <xdr:row>116</xdr:row>
      <xdr:rowOff>186264</xdr:rowOff>
    </xdr:from>
    <xdr:to>
      <xdr:col>7</xdr:col>
      <xdr:colOff>389461</xdr:colOff>
      <xdr:row>118</xdr:row>
      <xdr:rowOff>9310</xdr:rowOff>
    </xdr:to>
    <xdr:sp macro="" textlink="">
      <xdr:nvSpPr>
        <xdr:cNvPr id="169" name="Oval 168">
          <a:extLst>
            <a:ext uri="{FF2B5EF4-FFF2-40B4-BE49-F238E27FC236}">
              <a16:creationId xmlns:a16="http://schemas.microsoft.com/office/drawing/2014/main" id="{71373E5A-5DD3-4F6E-A6F4-F98B18C764C2}"/>
            </a:ext>
          </a:extLst>
        </xdr:cNvPr>
        <xdr:cNvSpPr/>
      </xdr:nvSpPr>
      <xdr:spPr>
        <a:xfrm>
          <a:off x="4224861" y="21400344"/>
          <a:ext cx="431800" cy="188806"/>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600"/>
            <a:t>NO</a:t>
          </a:r>
        </a:p>
      </xdr:txBody>
    </xdr:sp>
    <xdr:clientData/>
  </xdr:twoCellAnchor>
  <xdr:twoCellAnchor>
    <xdr:from>
      <xdr:col>6</xdr:col>
      <xdr:colOff>0</xdr:colOff>
      <xdr:row>115</xdr:row>
      <xdr:rowOff>77041</xdr:rowOff>
    </xdr:from>
    <xdr:to>
      <xdr:col>6</xdr:col>
      <xdr:colOff>601134</xdr:colOff>
      <xdr:row>116</xdr:row>
      <xdr:rowOff>93128</xdr:rowOff>
    </xdr:to>
    <xdr:cxnSp macro="">
      <xdr:nvCxnSpPr>
        <xdr:cNvPr id="170" name="Straight Connector 169">
          <a:extLst>
            <a:ext uri="{FF2B5EF4-FFF2-40B4-BE49-F238E27FC236}">
              <a16:creationId xmlns:a16="http://schemas.microsoft.com/office/drawing/2014/main" id="{DB574902-39A2-4581-BF5D-8E538C7DBB58}"/>
            </a:ext>
          </a:extLst>
        </xdr:cNvPr>
        <xdr:cNvCxnSpPr>
          <a:cxnSpLocks/>
        </xdr:cNvCxnSpPr>
      </xdr:nvCxnSpPr>
      <xdr:spPr>
        <a:xfrm flipV="1">
          <a:off x="3657600" y="21108241"/>
          <a:ext cx="601134" cy="1989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8467</xdr:colOff>
      <xdr:row>116</xdr:row>
      <xdr:rowOff>110061</xdr:rowOff>
    </xdr:from>
    <xdr:to>
      <xdr:col>6</xdr:col>
      <xdr:colOff>567261</xdr:colOff>
      <xdr:row>117</xdr:row>
      <xdr:rowOff>101598</xdr:rowOff>
    </xdr:to>
    <xdr:cxnSp macro="">
      <xdr:nvCxnSpPr>
        <xdr:cNvPr id="171" name="Straight Connector 170">
          <a:extLst>
            <a:ext uri="{FF2B5EF4-FFF2-40B4-BE49-F238E27FC236}">
              <a16:creationId xmlns:a16="http://schemas.microsoft.com/office/drawing/2014/main" id="{A5A4B275-C4B5-4FD4-9977-189B70C0F7CA}"/>
            </a:ext>
          </a:extLst>
        </xdr:cNvPr>
        <xdr:cNvCxnSpPr>
          <a:endCxn id="169" idx="2"/>
        </xdr:cNvCxnSpPr>
      </xdr:nvCxnSpPr>
      <xdr:spPr>
        <a:xfrm>
          <a:off x="3666067" y="21324141"/>
          <a:ext cx="558794" cy="17441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465661</xdr:colOff>
      <xdr:row>119</xdr:row>
      <xdr:rowOff>1</xdr:rowOff>
    </xdr:from>
    <xdr:to>
      <xdr:col>5</xdr:col>
      <xdr:colOff>457195</xdr:colOff>
      <xdr:row>120</xdr:row>
      <xdr:rowOff>8467</xdr:rowOff>
    </xdr:to>
    <xdr:sp macro="" textlink="">
      <xdr:nvSpPr>
        <xdr:cNvPr id="172" name="Rectangle: Rounded Corners 171">
          <a:extLst>
            <a:ext uri="{FF2B5EF4-FFF2-40B4-BE49-F238E27FC236}">
              <a16:creationId xmlns:a16="http://schemas.microsoft.com/office/drawing/2014/main" id="{FB506337-34DF-4D7E-B7DB-D11570158BC9}"/>
            </a:ext>
          </a:extLst>
        </xdr:cNvPr>
        <xdr:cNvSpPr/>
      </xdr:nvSpPr>
      <xdr:spPr>
        <a:xfrm>
          <a:off x="2904061" y="21762721"/>
          <a:ext cx="601134" cy="191346"/>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900"/>
            <a:t>Surplus?</a:t>
          </a:r>
        </a:p>
      </xdr:txBody>
    </xdr:sp>
    <xdr:clientData/>
  </xdr:twoCellAnchor>
  <xdr:twoCellAnchor>
    <xdr:from>
      <xdr:col>4</xdr:col>
      <xdr:colOff>101604</xdr:colOff>
      <xdr:row>119</xdr:row>
      <xdr:rowOff>93133</xdr:rowOff>
    </xdr:from>
    <xdr:to>
      <xdr:col>4</xdr:col>
      <xdr:colOff>397934</xdr:colOff>
      <xdr:row>119</xdr:row>
      <xdr:rowOff>93134</xdr:rowOff>
    </xdr:to>
    <xdr:cxnSp macro="">
      <xdr:nvCxnSpPr>
        <xdr:cNvPr id="173" name="Straight Arrow Connector 172">
          <a:extLst>
            <a:ext uri="{FF2B5EF4-FFF2-40B4-BE49-F238E27FC236}">
              <a16:creationId xmlns:a16="http://schemas.microsoft.com/office/drawing/2014/main" id="{9D28CA5C-AF0D-49B5-ABD8-435B0DF44C3D}"/>
            </a:ext>
          </a:extLst>
        </xdr:cNvPr>
        <xdr:cNvCxnSpPr/>
      </xdr:nvCxnSpPr>
      <xdr:spPr>
        <a:xfrm flipV="1">
          <a:off x="2540004" y="21855853"/>
          <a:ext cx="29633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8477</xdr:colOff>
      <xdr:row>119</xdr:row>
      <xdr:rowOff>8467</xdr:rowOff>
    </xdr:from>
    <xdr:to>
      <xdr:col>14</xdr:col>
      <xdr:colOff>304811</xdr:colOff>
      <xdr:row>120</xdr:row>
      <xdr:rowOff>42335</xdr:rowOff>
    </xdr:to>
    <xdr:sp macro="" textlink="">
      <xdr:nvSpPr>
        <xdr:cNvPr id="174" name="Rectangle: Rounded Corners 173">
          <a:extLst>
            <a:ext uri="{FF2B5EF4-FFF2-40B4-BE49-F238E27FC236}">
              <a16:creationId xmlns:a16="http://schemas.microsoft.com/office/drawing/2014/main" id="{2A325A9D-2D66-4BF6-9D94-56B04E1E947B}"/>
            </a:ext>
          </a:extLst>
        </xdr:cNvPr>
        <xdr:cNvSpPr/>
      </xdr:nvSpPr>
      <xdr:spPr>
        <a:xfrm>
          <a:off x="5494877" y="21771187"/>
          <a:ext cx="3344334" cy="216748"/>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900">
              <a:solidFill>
                <a:schemeClr val="dk1"/>
              </a:solidFill>
              <a:latin typeface="+mn-lt"/>
              <a:ea typeface="+mn-ea"/>
              <a:cs typeface="+mn-cs"/>
            </a:rPr>
            <a:t>Net Interest expense limited to greater of 30% of EBITDA and 12M</a:t>
          </a:r>
        </a:p>
      </xdr:txBody>
    </xdr:sp>
    <xdr:clientData/>
  </xdr:twoCellAnchor>
  <xdr:twoCellAnchor>
    <xdr:from>
      <xdr:col>8</xdr:col>
      <xdr:colOff>50812</xdr:colOff>
      <xdr:row>119</xdr:row>
      <xdr:rowOff>135469</xdr:rowOff>
    </xdr:from>
    <xdr:to>
      <xdr:col>8</xdr:col>
      <xdr:colOff>524945</xdr:colOff>
      <xdr:row>119</xdr:row>
      <xdr:rowOff>143936</xdr:rowOff>
    </xdr:to>
    <xdr:cxnSp macro="">
      <xdr:nvCxnSpPr>
        <xdr:cNvPr id="175" name="Straight Arrow Connector 174">
          <a:extLst>
            <a:ext uri="{FF2B5EF4-FFF2-40B4-BE49-F238E27FC236}">
              <a16:creationId xmlns:a16="http://schemas.microsoft.com/office/drawing/2014/main" id="{9F883BC2-C577-4745-A934-0889108F7BCF}"/>
            </a:ext>
          </a:extLst>
        </xdr:cNvPr>
        <xdr:cNvCxnSpPr/>
      </xdr:nvCxnSpPr>
      <xdr:spPr>
        <a:xfrm flipV="1">
          <a:off x="4927612" y="21898189"/>
          <a:ext cx="474133" cy="84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124</xdr:row>
      <xdr:rowOff>50798</xdr:rowOff>
    </xdr:from>
    <xdr:to>
      <xdr:col>11</xdr:col>
      <xdr:colOff>76200</xdr:colOff>
      <xdr:row>126</xdr:row>
      <xdr:rowOff>0</xdr:rowOff>
    </xdr:to>
    <xdr:sp macro="" textlink="">
      <xdr:nvSpPr>
        <xdr:cNvPr id="176" name="Rectangle: Rounded Corners 175">
          <a:extLst>
            <a:ext uri="{FF2B5EF4-FFF2-40B4-BE49-F238E27FC236}">
              <a16:creationId xmlns:a16="http://schemas.microsoft.com/office/drawing/2014/main" id="{B6D87D48-F516-4C49-BD15-BF89FCDAE92A}"/>
            </a:ext>
          </a:extLst>
        </xdr:cNvPr>
        <xdr:cNvSpPr/>
      </xdr:nvSpPr>
      <xdr:spPr>
        <a:xfrm>
          <a:off x="4885267" y="22727918"/>
          <a:ext cx="1896533" cy="314962"/>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900">
              <a:solidFill>
                <a:schemeClr val="dk1"/>
              </a:solidFill>
              <a:latin typeface="+mn-lt"/>
              <a:ea typeface="+mn-ea"/>
              <a:cs typeface="+mn-cs"/>
            </a:rPr>
            <a:t>Only enter the non business portion</a:t>
          </a:r>
        </a:p>
      </xdr:txBody>
    </xdr:sp>
    <xdr:clientData/>
  </xdr:twoCellAnchor>
  <xdr:twoCellAnchor>
    <xdr:from>
      <xdr:col>7</xdr:col>
      <xdr:colOff>67736</xdr:colOff>
      <xdr:row>125</xdr:row>
      <xdr:rowOff>93134</xdr:rowOff>
    </xdr:from>
    <xdr:to>
      <xdr:col>7</xdr:col>
      <xdr:colOff>541869</xdr:colOff>
      <xdr:row>125</xdr:row>
      <xdr:rowOff>101601</xdr:rowOff>
    </xdr:to>
    <xdr:cxnSp macro="">
      <xdr:nvCxnSpPr>
        <xdr:cNvPr id="177" name="Straight Arrow Connector 176">
          <a:extLst>
            <a:ext uri="{FF2B5EF4-FFF2-40B4-BE49-F238E27FC236}">
              <a16:creationId xmlns:a16="http://schemas.microsoft.com/office/drawing/2014/main" id="{433A7789-B812-4291-959A-5DC84610D4FB}"/>
            </a:ext>
          </a:extLst>
        </xdr:cNvPr>
        <xdr:cNvCxnSpPr/>
      </xdr:nvCxnSpPr>
      <xdr:spPr>
        <a:xfrm flipV="1">
          <a:off x="4334936" y="22953134"/>
          <a:ext cx="474133" cy="84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558798</xdr:colOff>
      <xdr:row>127</xdr:row>
      <xdr:rowOff>0</xdr:rowOff>
    </xdr:from>
    <xdr:to>
      <xdr:col>17</xdr:col>
      <xdr:colOff>50800</xdr:colOff>
      <xdr:row>127</xdr:row>
      <xdr:rowOff>186267</xdr:rowOff>
    </xdr:to>
    <xdr:sp macro="" textlink="">
      <xdr:nvSpPr>
        <xdr:cNvPr id="178" name="Rectangle: Rounded Corners 177">
          <a:extLst>
            <a:ext uri="{FF2B5EF4-FFF2-40B4-BE49-F238E27FC236}">
              <a16:creationId xmlns:a16="http://schemas.microsoft.com/office/drawing/2014/main" id="{1324B8B6-754A-4951-BCBC-094B99150847}"/>
            </a:ext>
          </a:extLst>
        </xdr:cNvPr>
        <xdr:cNvSpPr/>
      </xdr:nvSpPr>
      <xdr:spPr>
        <a:xfrm>
          <a:off x="6654798" y="23225760"/>
          <a:ext cx="3759202" cy="186267"/>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900">
              <a:solidFill>
                <a:schemeClr val="dk1"/>
              </a:solidFill>
              <a:latin typeface="+mn-lt"/>
              <a:ea typeface="+mn-ea"/>
              <a:cs typeface="+mn-cs"/>
            </a:rPr>
            <a:t>Purchase or sale from related parties below or over market price</a:t>
          </a:r>
        </a:p>
      </xdr:txBody>
    </xdr:sp>
    <xdr:clientData/>
  </xdr:twoCellAnchor>
  <xdr:twoCellAnchor>
    <xdr:from>
      <xdr:col>10</xdr:col>
      <xdr:colOff>101600</xdr:colOff>
      <xdr:row>127</xdr:row>
      <xdr:rowOff>93133</xdr:rowOff>
    </xdr:from>
    <xdr:to>
      <xdr:col>10</xdr:col>
      <xdr:colOff>474133</xdr:colOff>
      <xdr:row>127</xdr:row>
      <xdr:rowOff>93136</xdr:rowOff>
    </xdr:to>
    <xdr:cxnSp macro="">
      <xdr:nvCxnSpPr>
        <xdr:cNvPr id="179" name="Straight Arrow Connector 178">
          <a:extLst>
            <a:ext uri="{FF2B5EF4-FFF2-40B4-BE49-F238E27FC236}">
              <a16:creationId xmlns:a16="http://schemas.microsoft.com/office/drawing/2014/main" id="{11919D7F-AFC4-4652-8DFF-CF28D4E7711C}"/>
            </a:ext>
          </a:extLst>
        </xdr:cNvPr>
        <xdr:cNvCxnSpPr/>
      </xdr:nvCxnSpPr>
      <xdr:spPr>
        <a:xfrm>
          <a:off x="6197600" y="23318893"/>
          <a:ext cx="372533" cy="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457195</xdr:colOff>
      <xdr:row>119</xdr:row>
      <xdr:rowOff>97368</xdr:rowOff>
    </xdr:from>
    <xdr:to>
      <xdr:col>6</xdr:col>
      <xdr:colOff>8467</xdr:colOff>
      <xdr:row>119</xdr:row>
      <xdr:rowOff>101600</xdr:rowOff>
    </xdr:to>
    <xdr:cxnSp macro="">
      <xdr:nvCxnSpPr>
        <xdr:cNvPr id="180" name="Straight Connector 179">
          <a:extLst>
            <a:ext uri="{FF2B5EF4-FFF2-40B4-BE49-F238E27FC236}">
              <a16:creationId xmlns:a16="http://schemas.microsoft.com/office/drawing/2014/main" id="{59A9B81E-3804-4A0A-B590-95C42258C23A}"/>
            </a:ext>
          </a:extLst>
        </xdr:cNvPr>
        <xdr:cNvCxnSpPr>
          <a:stCxn id="172" idx="3"/>
        </xdr:cNvCxnSpPr>
      </xdr:nvCxnSpPr>
      <xdr:spPr>
        <a:xfrm>
          <a:off x="3505195" y="21860088"/>
          <a:ext cx="160872" cy="42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474134</xdr:colOff>
      <xdr:row>88</xdr:row>
      <xdr:rowOff>8467</xdr:rowOff>
    </xdr:from>
    <xdr:to>
      <xdr:col>5</xdr:col>
      <xdr:colOff>304800</xdr:colOff>
      <xdr:row>90</xdr:row>
      <xdr:rowOff>143933</xdr:rowOff>
    </xdr:to>
    <xdr:sp macro="" textlink="">
      <xdr:nvSpPr>
        <xdr:cNvPr id="181" name="Oval 180">
          <a:extLst>
            <a:ext uri="{FF2B5EF4-FFF2-40B4-BE49-F238E27FC236}">
              <a16:creationId xmlns:a16="http://schemas.microsoft.com/office/drawing/2014/main" id="{0810C8C7-68BA-40F2-995A-F32C42288CF5}"/>
            </a:ext>
          </a:extLst>
        </xdr:cNvPr>
        <xdr:cNvSpPr/>
      </xdr:nvSpPr>
      <xdr:spPr>
        <a:xfrm>
          <a:off x="2912534" y="16101907"/>
          <a:ext cx="440266" cy="501226"/>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a:t>YES</a:t>
          </a:r>
        </a:p>
      </xdr:txBody>
    </xdr:sp>
    <xdr:clientData/>
  </xdr:twoCellAnchor>
  <xdr:twoCellAnchor>
    <xdr:from>
      <xdr:col>5</xdr:col>
      <xdr:colOff>25400</xdr:colOff>
      <xdr:row>87</xdr:row>
      <xdr:rowOff>7620</xdr:rowOff>
    </xdr:from>
    <xdr:to>
      <xdr:col>5</xdr:col>
      <xdr:colOff>441126</xdr:colOff>
      <xdr:row>88</xdr:row>
      <xdr:rowOff>8467</xdr:rowOff>
    </xdr:to>
    <xdr:cxnSp macro="">
      <xdr:nvCxnSpPr>
        <xdr:cNvPr id="182" name="Straight Connector 181">
          <a:extLst>
            <a:ext uri="{FF2B5EF4-FFF2-40B4-BE49-F238E27FC236}">
              <a16:creationId xmlns:a16="http://schemas.microsoft.com/office/drawing/2014/main" id="{A2975A7B-FBED-4030-917F-B08EE6F8CEB6}"/>
            </a:ext>
          </a:extLst>
        </xdr:cNvPr>
        <xdr:cNvCxnSpPr>
          <a:stCxn id="136" idx="1"/>
          <a:endCxn id="181" idx="0"/>
        </xdr:cNvCxnSpPr>
      </xdr:nvCxnSpPr>
      <xdr:spPr>
        <a:xfrm flipH="1">
          <a:off x="3073400" y="15918180"/>
          <a:ext cx="415726" cy="1837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110066</xdr:colOff>
      <xdr:row>74</xdr:row>
      <xdr:rowOff>84667</xdr:rowOff>
    </xdr:from>
    <xdr:to>
      <xdr:col>13</xdr:col>
      <xdr:colOff>143933</xdr:colOff>
      <xdr:row>93</xdr:row>
      <xdr:rowOff>42334</xdr:rowOff>
    </xdr:to>
    <xdr:sp macro="" textlink="">
      <xdr:nvSpPr>
        <xdr:cNvPr id="183" name="Left Brace 182">
          <a:extLst>
            <a:ext uri="{FF2B5EF4-FFF2-40B4-BE49-F238E27FC236}">
              <a16:creationId xmlns:a16="http://schemas.microsoft.com/office/drawing/2014/main" id="{813A24AA-BC23-4E04-9F9D-1F2EE5188A30}"/>
            </a:ext>
          </a:extLst>
        </xdr:cNvPr>
        <xdr:cNvSpPr/>
      </xdr:nvSpPr>
      <xdr:spPr>
        <a:xfrm>
          <a:off x="7425266" y="13617787"/>
          <a:ext cx="643467" cy="3432387"/>
        </a:xfrm>
        <a:prstGeom prst="lef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515209</xdr:colOff>
      <xdr:row>85</xdr:row>
      <xdr:rowOff>8467</xdr:rowOff>
    </xdr:from>
    <xdr:to>
      <xdr:col>12</xdr:col>
      <xdr:colOff>160866</xdr:colOff>
      <xdr:row>89</xdr:row>
      <xdr:rowOff>76200</xdr:rowOff>
    </xdr:to>
    <xdr:cxnSp macro="">
      <xdr:nvCxnSpPr>
        <xdr:cNvPr id="184" name="Straight Arrow Connector 183">
          <a:extLst>
            <a:ext uri="{FF2B5EF4-FFF2-40B4-BE49-F238E27FC236}">
              <a16:creationId xmlns:a16="http://schemas.microsoft.com/office/drawing/2014/main" id="{5567FA53-FDA8-4D47-B4AE-D97955AE762F}"/>
            </a:ext>
          </a:extLst>
        </xdr:cNvPr>
        <xdr:cNvCxnSpPr>
          <a:stCxn id="139" idx="6"/>
        </xdr:cNvCxnSpPr>
      </xdr:nvCxnSpPr>
      <xdr:spPr>
        <a:xfrm flipV="1">
          <a:off x="4172809" y="15553267"/>
          <a:ext cx="3303257" cy="7992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59267</xdr:colOff>
      <xdr:row>90</xdr:row>
      <xdr:rowOff>76200</xdr:rowOff>
    </xdr:from>
    <xdr:to>
      <xdr:col>2</xdr:col>
      <xdr:colOff>59267</xdr:colOff>
      <xdr:row>92</xdr:row>
      <xdr:rowOff>67734</xdr:rowOff>
    </xdr:to>
    <xdr:cxnSp macro="">
      <xdr:nvCxnSpPr>
        <xdr:cNvPr id="185" name="Straight Connector 184">
          <a:extLst>
            <a:ext uri="{FF2B5EF4-FFF2-40B4-BE49-F238E27FC236}">
              <a16:creationId xmlns:a16="http://schemas.microsoft.com/office/drawing/2014/main" id="{C54CFAAE-1ECE-46AC-897B-9582F018AF97}"/>
            </a:ext>
          </a:extLst>
        </xdr:cNvPr>
        <xdr:cNvCxnSpPr/>
      </xdr:nvCxnSpPr>
      <xdr:spPr>
        <a:xfrm>
          <a:off x="1278467" y="16535400"/>
          <a:ext cx="0" cy="3572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50801</xdr:colOff>
      <xdr:row>92</xdr:row>
      <xdr:rowOff>76200</xdr:rowOff>
    </xdr:from>
    <xdr:to>
      <xdr:col>21</xdr:col>
      <xdr:colOff>25401</xdr:colOff>
      <xdr:row>100</xdr:row>
      <xdr:rowOff>16933</xdr:rowOff>
    </xdr:to>
    <xdr:cxnSp macro="">
      <xdr:nvCxnSpPr>
        <xdr:cNvPr id="186" name="Straight Connector 185">
          <a:extLst>
            <a:ext uri="{FF2B5EF4-FFF2-40B4-BE49-F238E27FC236}">
              <a16:creationId xmlns:a16="http://schemas.microsoft.com/office/drawing/2014/main" id="{CCED0872-1B9D-4B65-89CB-42F1E86DBBF3}"/>
            </a:ext>
          </a:extLst>
        </xdr:cNvPr>
        <xdr:cNvCxnSpPr/>
      </xdr:nvCxnSpPr>
      <xdr:spPr>
        <a:xfrm>
          <a:off x="1270001" y="16901160"/>
          <a:ext cx="11557000" cy="140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101</xdr:row>
      <xdr:rowOff>16933</xdr:rowOff>
    </xdr:from>
    <xdr:to>
      <xdr:col>21</xdr:col>
      <xdr:colOff>25400</xdr:colOff>
      <xdr:row>136</xdr:row>
      <xdr:rowOff>110067</xdr:rowOff>
    </xdr:to>
    <xdr:cxnSp macro="">
      <xdr:nvCxnSpPr>
        <xdr:cNvPr id="187" name="Straight Connector 186">
          <a:extLst>
            <a:ext uri="{FF2B5EF4-FFF2-40B4-BE49-F238E27FC236}">
              <a16:creationId xmlns:a16="http://schemas.microsoft.com/office/drawing/2014/main" id="{FA885ADB-C478-4432-9EEC-9A1FDADA9149}"/>
            </a:ext>
          </a:extLst>
        </xdr:cNvPr>
        <xdr:cNvCxnSpPr/>
      </xdr:nvCxnSpPr>
      <xdr:spPr>
        <a:xfrm>
          <a:off x="12801600" y="18487813"/>
          <a:ext cx="25400" cy="64939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220132</xdr:colOff>
      <xdr:row>136</xdr:row>
      <xdr:rowOff>84668</xdr:rowOff>
    </xdr:from>
    <xdr:to>
      <xdr:col>21</xdr:col>
      <xdr:colOff>76200</xdr:colOff>
      <xdr:row>136</xdr:row>
      <xdr:rowOff>84668</xdr:rowOff>
    </xdr:to>
    <xdr:cxnSp macro="">
      <xdr:nvCxnSpPr>
        <xdr:cNvPr id="188" name="Straight Arrow Connector 187">
          <a:extLst>
            <a:ext uri="{FF2B5EF4-FFF2-40B4-BE49-F238E27FC236}">
              <a16:creationId xmlns:a16="http://schemas.microsoft.com/office/drawing/2014/main" id="{F69AECFF-A1A2-4DA6-BB2D-FE83565793A7}"/>
            </a:ext>
          </a:extLst>
        </xdr:cNvPr>
        <xdr:cNvCxnSpPr/>
      </xdr:nvCxnSpPr>
      <xdr:spPr>
        <a:xfrm flipH="1">
          <a:off x="3268132" y="24956348"/>
          <a:ext cx="960966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296334</xdr:colOff>
      <xdr:row>95</xdr:row>
      <xdr:rowOff>42333</xdr:rowOff>
    </xdr:from>
    <xdr:to>
      <xdr:col>20</xdr:col>
      <xdr:colOff>296334</xdr:colOff>
      <xdr:row>136</xdr:row>
      <xdr:rowOff>101600</xdr:rowOff>
    </xdr:to>
    <xdr:cxnSp macro="">
      <xdr:nvCxnSpPr>
        <xdr:cNvPr id="189" name="Straight Connector 188">
          <a:extLst>
            <a:ext uri="{FF2B5EF4-FFF2-40B4-BE49-F238E27FC236}">
              <a16:creationId xmlns:a16="http://schemas.microsoft.com/office/drawing/2014/main" id="{DBCD983B-9F94-41AA-84C5-7DD12B8FF143}"/>
            </a:ext>
          </a:extLst>
        </xdr:cNvPr>
        <xdr:cNvCxnSpPr/>
      </xdr:nvCxnSpPr>
      <xdr:spPr>
        <a:xfrm>
          <a:off x="12488334" y="17415933"/>
          <a:ext cx="0" cy="75573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262467</xdr:colOff>
      <xdr:row>154</xdr:row>
      <xdr:rowOff>50800</xdr:rowOff>
    </xdr:from>
    <xdr:to>
      <xdr:col>20</xdr:col>
      <xdr:colOff>279401</xdr:colOff>
      <xdr:row>154</xdr:row>
      <xdr:rowOff>85509</xdr:rowOff>
    </xdr:to>
    <xdr:cxnSp macro="">
      <xdr:nvCxnSpPr>
        <xdr:cNvPr id="190" name="Straight Arrow Connector 189">
          <a:extLst>
            <a:ext uri="{FF2B5EF4-FFF2-40B4-BE49-F238E27FC236}">
              <a16:creationId xmlns:a16="http://schemas.microsoft.com/office/drawing/2014/main" id="{D3352423-A281-4E60-8B7B-ACF643119979}"/>
            </a:ext>
          </a:extLst>
        </xdr:cNvPr>
        <xdr:cNvCxnSpPr/>
      </xdr:nvCxnSpPr>
      <xdr:spPr>
        <a:xfrm flipH="1" flipV="1">
          <a:off x="12454467" y="28214320"/>
          <a:ext cx="16934" cy="347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296333</xdr:colOff>
      <xdr:row>71</xdr:row>
      <xdr:rowOff>177800</xdr:rowOff>
    </xdr:from>
    <xdr:to>
      <xdr:col>14</xdr:col>
      <xdr:colOff>313266</xdr:colOff>
      <xdr:row>105</xdr:row>
      <xdr:rowOff>118534</xdr:rowOff>
    </xdr:to>
    <xdr:cxnSp macro="">
      <xdr:nvCxnSpPr>
        <xdr:cNvPr id="191" name="Straight Connector 190">
          <a:extLst>
            <a:ext uri="{FF2B5EF4-FFF2-40B4-BE49-F238E27FC236}">
              <a16:creationId xmlns:a16="http://schemas.microsoft.com/office/drawing/2014/main" id="{060D6BAD-7993-41F4-A446-C8F11FF99A62}"/>
            </a:ext>
          </a:extLst>
        </xdr:cNvPr>
        <xdr:cNvCxnSpPr/>
      </xdr:nvCxnSpPr>
      <xdr:spPr>
        <a:xfrm flipH="1">
          <a:off x="8830733" y="13162280"/>
          <a:ext cx="16933" cy="61586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313266</xdr:colOff>
      <xdr:row>105</xdr:row>
      <xdr:rowOff>110067</xdr:rowOff>
    </xdr:from>
    <xdr:to>
      <xdr:col>20</xdr:col>
      <xdr:colOff>16934</xdr:colOff>
      <xdr:row>105</xdr:row>
      <xdr:rowOff>127000</xdr:rowOff>
    </xdr:to>
    <xdr:cxnSp macro="">
      <xdr:nvCxnSpPr>
        <xdr:cNvPr id="192" name="Straight Connector 191">
          <a:extLst>
            <a:ext uri="{FF2B5EF4-FFF2-40B4-BE49-F238E27FC236}">
              <a16:creationId xmlns:a16="http://schemas.microsoft.com/office/drawing/2014/main" id="{2E202379-8273-4339-B672-C4EA778BA81A}"/>
            </a:ext>
          </a:extLst>
        </xdr:cNvPr>
        <xdr:cNvCxnSpPr/>
      </xdr:nvCxnSpPr>
      <xdr:spPr>
        <a:xfrm>
          <a:off x="8847666" y="19312467"/>
          <a:ext cx="3361268" cy="169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25400</xdr:colOff>
      <xdr:row>105</xdr:row>
      <xdr:rowOff>127000</xdr:rowOff>
    </xdr:from>
    <xdr:to>
      <xdr:col>20</xdr:col>
      <xdr:colOff>33867</xdr:colOff>
      <xdr:row>136</xdr:row>
      <xdr:rowOff>110067</xdr:rowOff>
    </xdr:to>
    <xdr:cxnSp macro="">
      <xdr:nvCxnSpPr>
        <xdr:cNvPr id="193" name="Straight Arrow Connector 192">
          <a:extLst>
            <a:ext uri="{FF2B5EF4-FFF2-40B4-BE49-F238E27FC236}">
              <a16:creationId xmlns:a16="http://schemas.microsoft.com/office/drawing/2014/main" id="{C332F6B3-553D-4404-A05A-AA72F7A17C12}"/>
            </a:ext>
          </a:extLst>
        </xdr:cNvPr>
        <xdr:cNvCxnSpPr/>
      </xdr:nvCxnSpPr>
      <xdr:spPr>
        <a:xfrm>
          <a:off x="12217400" y="19329400"/>
          <a:ext cx="8467" cy="56523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533400</xdr:colOff>
      <xdr:row>59</xdr:row>
      <xdr:rowOff>118533</xdr:rowOff>
    </xdr:from>
    <xdr:to>
      <xdr:col>10</xdr:col>
      <xdr:colOff>33866</xdr:colOff>
      <xdr:row>63</xdr:row>
      <xdr:rowOff>50799</xdr:rowOff>
    </xdr:to>
    <xdr:sp macro="" textlink="">
      <xdr:nvSpPr>
        <xdr:cNvPr id="194" name="Right Bracket 193">
          <a:extLst>
            <a:ext uri="{FF2B5EF4-FFF2-40B4-BE49-F238E27FC236}">
              <a16:creationId xmlns:a16="http://schemas.microsoft.com/office/drawing/2014/main" id="{A00D980C-E842-465F-880E-4A7A25948D8E}"/>
            </a:ext>
          </a:extLst>
        </xdr:cNvPr>
        <xdr:cNvSpPr/>
      </xdr:nvSpPr>
      <xdr:spPr>
        <a:xfrm>
          <a:off x="6019800" y="10908453"/>
          <a:ext cx="110066" cy="663786"/>
        </a:xfrm>
        <a:prstGeom prst="righ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160866</xdr:colOff>
      <xdr:row>60</xdr:row>
      <xdr:rowOff>60960</xdr:rowOff>
    </xdr:from>
    <xdr:to>
      <xdr:col>11</xdr:col>
      <xdr:colOff>358140</xdr:colOff>
      <xdr:row>61</xdr:row>
      <xdr:rowOff>59267</xdr:rowOff>
    </xdr:to>
    <xdr:cxnSp macro="">
      <xdr:nvCxnSpPr>
        <xdr:cNvPr id="195" name="Straight Arrow Connector 194">
          <a:extLst>
            <a:ext uri="{FF2B5EF4-FFF2-40B4-BE49-F238E27FC236}">
              <a16:creationId xmlns:a16="http://schemas.microsoft.com/office/drawing/2014/main" id="{7BFDC62E-4792-4FF9-B7C3-9E32BD3987C6}"/>
            </a:ext>
          </a:extLst>
        </xdr:cNvPr>
        <xdr:cNvCxnSpPr>
          <a:stCxn id="107" idx="2"/>
        </xdr:cNvCxnSpPr>
      </xdr:nvCxnSpPr>
      <xdr:spPr>
        <a:xfrm flipH="1">
          <a:off x="6256866" y="11033760"/>
          <a:ext cx="806874" cy="181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592667</xdr:colOff>
      <xdr:row>117</xdr:row>
      <xdr:rowOff>166935</xdr:rowOff>
    </xdr:from>
    <xdr:to>
      <xdr:col>7</xdr:col>
      <xdr:colOff>20897</xdr:colOff>
      <xdr:row>118</xdr:row>
      <xdr:rowOff>101600</xdr:rowOff>
    </xdr:to>
    <xdr:cxnSp macro="">
      <xdr:nvCxnSpPr>
        <xdr:cNvPr id="196" name="Straight Arrow Connector 195">
          <a:extLst>
            <a:ext uri="{FF2B5EF4-FFF2-40B4-BE49-F238E27FC236}">
              <a16:creationId xmlns:a16="http://schemas.microsoft.com/office/drawing/2014/main" id="{1D3BF074-1151-404B-ACF1-F02C6C7120C6}"/>
            </a:ext>
          </a:extLst>
        </xdr:cNvPr>
        <xdr:cNvCxnSpPr>
          <a:stCxn id="169" idx="3"/>
        </xdr:cNvCxnSpPr>
      </xdr:nvCxnSpPr>
      <xdr:spPr>
        <a:xfrm flipH="1">
          <a:off x="1811867" y="21563895"/>
          <a:ext cx="2476230" cy="117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F996-23DA-49DA-89EC-1A39275890B4}">
  <dimension ref="A2:F138"/>
  <sheetViews>
    <sheetView topLeftCell="A95" workbookViewId="0">
      <selection activeCell="B103" sqref="B103"/>
    </sheetView>
  </sheetViews>
  <sheetFormatPr defaultRowHeight="14.4" x14ac:dyDescent="0.3"/>
  <cols>
    <col min="1" max="1" width="34.33203125" customWidth="1"/>
    <col min="2" max="2" width="44.5546875" style="6" customWidth="1"/>
    <col min="3" max="3" width="38" style="6" customWidth="1"/>
    <col min="4" max="4" width="43.5546875" customWidth="1"/>
    <col min="5" max="5" width="23.5546875" customWidth="1"/>
    <col min="6" max="6" width="33.5546875" customWidth="1"/>
  </cols>
  <sheetData>
    <row r="2" spans="1:5" ht="100.8" x14ac:dyDescent="0.3">
      <c r="A2" t="s">
        <v>182</v>
      </c>
      <c r="B2" s="6" t="s">
        <v>183</v>
      </c>
      <c r="E2" t="s">
        <v>180</v>
      </c>
    </row>
    <row r="3" spans="1:5" x14ac:dyDescent="0.3">
      <c r="D3" t="s">
        <v>37</v>
      </c>
      <c r="E3" t="s">
        <v>181</v>
      </c>
    </row>
    <row r="5" spans="1:5" x14ac:dyDescent="0.3">
      <c r="A5" t="s">
        <v>0</v>
      </c>
    </row>
    <row r="6" spans="1:5" x14ac:dyDescent="0.3">
      <c r="A6" t="s">
        <v>1</v>
      </c>
      <c r="B6" s="6" t="s">
        <v>2</v>
      </c>
    </row>
    <row r="7" spans="1:5" x14ac:dyDescent="0.3">
      <c r="B7" s="6" t="s">
        <v>3</v>
      </c>
    </row>
    <row r="8" spans="1:5" x14ac:dyDescent="0.3">
      <c r="B8" s="6" t="s">
        <v>4</v>
      </c>
    </row>
    <row r="9" spans="1:5" x14ac:dyDescent="0.3">
      <c r="B9" s="6" t="s">
        <v>5</v>
      </c>
    </row>
    <row r="11" spans="1:5" x14ac:dyDescent="0.3">
      <c r="A11" t="s">
        <v>6</v>
      </c>
      <c r="D11" t="s">
        <v>7</v>
      </c>
      <c r="E11" s="2" t="s">
        <v>9</v>
      </c>
    </row>
    <row r="12" spans="1:5" x14ac:dyDescent="0.3">
      <c r="A12" t="s">
        <v>39</v>
      </c>
      <c r="C12" s="6" t="s">
        <v>40</v>
      </c>
      <c r="D12" s="8" t="s">
        <v>42</v>
      </c>
    </row>
    <row r="13" spans="1:5" x14ac:dyDescent="0.3">
      <c r="C13" s="6" t="s">
        <v>41</v>
      </c>
      <c r="D13" t="s">
        <v>43</v>
      </c>
    </row>
    <row r="15" spans="1:5" x14ac:dyDescent="0.3">
      <c r="A15" t="s">
        <v>44</v>
      </c>
      <c r="B15" s="6" t="s">
        <v>105</v>
      </c>
      <c r="C15" s="6" t="s">
        <v>43</v>
      </c>
      <c r="D15" s="2" t="s">
        <v>122</v>
      </c>
    </row>
    <row r="16" spans="1:5" ht="28.8" x14ac:dyDescent="0.3">
      <c r="B16" s="6" t="s">
        <v>106</v>
      </c>
      <c r="C16" s="6" t="s">
        <v>124</v>
      </c>
    </row>
    <row r="17" spans="1:4" x14ac:dyDescent="0.3">
      <c r="C17" s="6" t="s">
        <v>40</v>
      </c>
      <c r="D17" s="9" t="s">
        <v>123</v>
      </c>
    </row>
    <row r="18" spans="1:4" x14ac:dyDescent="0.3">
      <c r="C18" s="6" t="s">
        <v>109</v>
      </c>
      <c r="D18" s="9" t="s">
        <v>125</v>
      </c>
    </row>
    <row r="20" spans="1:4" x14ac:dyDescent="0.3">
      <c r="B20" s="6" t="s">
        <v>45</v>
      </c>
      <c r="C20" s="6" t="s">
        <v>49</v>
      </c>
      <c r="D20" s="3" t="s">
        <v>50</v>
      </c>
    </row>
    <row r="21" spans="1:4" x14ac:dyDescent="0.3">
      <c r="C21" s="6" t="s">
        <v>52</v>
      </c>
      <c r="D21" s="2" t="s">
        <v>51</v>
      </c>
    </row>
    <row r="22" spans="1:4" x14ac:dyDescent="0.3">
      <c r="D22" s="5" t="s">
        <v>50</v>
      </c>
    </row>
    <row r="25" spans="1:4" x14ac:dyDescent="0.3">
      <c r="D25" t="s">
        <v>53</v>
      </c>
    </row>
    <row r="26" spans="1:4" x14ac:dyDescent="0.3">
      <c r="A26" t="s">
        <v>104</v>
      </c>
      <c r="B26" s="6" t="s">
        <v>46</v>
      </c>
      <c r="C26" s="6" t="s">
        <v>170</v>
      </c>
    </row>
    <row r="27" spans="1:4" ht="43.2" x14ac:dyDescent="0.3">
      <c r="B27" s="6" t="s">
        <v>148</v>
      </c>
      <c r="C27" s="6" t="s">
        <v>149</v>
      </c>
      <c r="D27" s="6" t="s">
        <v>150</v>
      </c>
    </row>
    <row r="28" spans="1:4" x14ac:dyDescent="0.3">
      <c r="B28" s="6" t="s">
        <v>47</v>
      </c>
      <c r="C28" s="6" t="s">
        <v>40</v>
      </c>
      <c r="D28" t="s">
        <v>171</v>
      </c>
    </row>
    <row r="29" spans="1:4" x14ac:dyDescent="0.3">
      <c r="B29" s="6" t="s">
        <v>48</v>
      </c>
      <c r="C29" s="6" t="s">
        <v>170</v>
      </c>
    </row>
    <row r="30" spans="1:4" x14ac:dyDescent="0.3">
      <c r="B30" s="6" t="s">
        <v>57</v>
      </c>
    </row>
    <row r="31" spans="1:4" x14ac:dyDescent="0.3">
      <c r="B31" s="6" t="s">
        <v>54</v>
      </c>
      <c r="C31" s="13" t="s">
        <v>176</v>
      </c>
      <c r="D31" s="14"/>
    </row>
    <row r="32" spans="1:4" ht="28.8" x14ac:dyDescent="0.3">
      <c r="B32" s="6" t="s">
        <v>107</v>
      </c>
      <c r="C32" s="6" t="s">
        <v>111</v>
      </c>
    </row>
    <row r="33" spans="1:5" x14ac:dyDescent="0.3">
      <c r="C33" s="6" t="s">
        <v>108</v>
      </c>
      <c r="D33" s="8" t="s">
        <v>110</v>
      </c>
    </row>
    <row r="34" spans="1:5" x14ac:dyDescent="0.3">
      <c r="C34" s="6" t="s">
        <v>109</v>
      </c>
      <c r="D34" t="s">
        <v>112</v>
      </c>
      <c r="E34" t="s">
        <v>113</v>
      </c>
    </row>
    <row r="37" spans="1:5" x14ac:dyDescent="0.3">
      <c r="A37" t="s">
        <v>55</v>
      </c>
      <c r="B37" s="11" t="s">
        <v>177</v>
      </c>
      <c r="C37" s="11" t="s">
        <v>40</v>
      </c>
      <c r="D37" s="12"/>
      <c r="E37" s="12"/>
    </row>
    <row r="38" spans="1:5" x14ac:dyDescent="0.3">
      <c r="B38" s="11"/>
      <c r="C38" s="11" t="s">
        <v>178</v>
      </c>
      <c r="D38" s="12"/>
      <c r="E38" s="12"/>
    </row>
    <row r="40" spans="1:5" ht="28.8" x14ac:dyDescent="0.3">
      <c r="A40" t="s">
        <v>56</v>
      </c>
      <c r="B40" s="6" t="s">
        <v>147</v>
      </c>
      <c r="C40" s="6" t="s">
        <v>70</v>
      </c>
      <c r="D40" t="s">
        <v>73</v>
      </c>
    </row>
    <row r="41" spans="1:5" x14ac:dyDescent="0.3">
      <c r="C41" s="6" t="s">
        <v>71</v>
      </c>
      <c r="D41" t="s">
        <v>73</v>
      </c>
    </row>
    <row r="42" spans="1:5" ht="86.4" x14ac:dyDescent="0.3">
      <c r="C42" s="6" t="s">
        <v>72</v>
      </c>
      <c r="D42" t="s">
        <v>73</v>
      </c>
    </row>
    <row r="43" spans="1:5" ht="28.8" x14ac:dyDescent="0.3">
      <c r="C43" s="6" t="s">
        <v>74</v>
      </c>
      <c r="D43" t="s">
        <v>73</v>
      </c>
    </row>
    <row r="44" spans="1:5" ht="43.2" x14ac:dyDescent="0.3">
      <c r="C44" s="6" t="s">
        <v>75</v>
      </c>
      <c r="D44" t="s">
        <v>73</v>
      </c>
    </row>
    <row r="46" spans="1:5" x14ac:dyDescent="0.3">
      <c r="B46" s="6" t="s">
        <v>76</v>
      </c>
      <c r="C46" s="6" t="s">
        <v>79</v>
      </c>
      <c r="D46" t="s">
        <v>80</v>
      </c>
      <c r="E46" s="3" t="s">
        <v>102</v>
      </c>
    </row>
    <row r="47" spans="1:5" ht="28.8" x14ac:dyDescent="0.3">
      <c r="B47" s="6" t="s">
        <v>77</v>
      </c>
      <c r="C47" s="6" t="s">
        <v>78</v>
      </c>
      <c r="D47" t="s">
        <v>80</v>
      </c>
      <c r="E47" s="3" t="s">
        <v>102</v>
      </c>
    </row>
    <row r="48" spans="1:5" ht="28.8" x14ac:dyDescent="0.3">
      <c r="B48" s="6" t="s">
        <v>81</v>
      </c>
      <c r="C48" s="6" t="s">
        <v>82</v>
      </c>
      <c r="D48" s="6" t="s">
        <v>83</v>
      </c>
      <c r="E48" s="2" t="s">
        <v>101</v>
      </c>
    </row>
    <row r="49" spans="2:6" x14ac:dyDescent="0.3">
      <c r="E49" t="s">
        <v>84</v>
      </c>
    </row>
    <row r="51" spans="2:6" x14ac:dyDescent="0.3">
      <c r="B51" s="6" t="s">
        <v>85</v>
      </c>
      <c r="C51" s="6" t="s">
        <v>86</v>
      </c>
      <c r="D51" t="s">
        <v>98</v>
      </c>
      <c r="E51" s="2" t="s">
        <v>100</v>
      </c>
      <c r="F51" s="8" t="s">
        <v>103</v>
      </c>
    </row>
    <row r="52" spans="2:6" x14ac:dyDescent="0.3">
      <c r="C52" s="6" t="s">
        <v>87</v>
      </c>
      <c r="D52" t="s">
        <v>98</v>
      </c>
      <c r="E52" s="2" t="s">
        <v>100</v>
      </c>
      <c r="F52" s="8" t="s">
        <v>103</v>
      </c>
    </row>
    <row r="53" spans="2:6" x14ac:dyDescent="0.3">
      <c r="C53" s="6" t="s">
        <v>88</v>
      </c>
      <c r="D53" t="s">
        <v>98</v>
      </c>
      <c r="E53" s="2" t="s">
        <v>100</v>
      </c>
      <c r="F53" s="8" t="s">
        <v>103</v>
      </c>
    </row>
    <row r="54" spans="2:6" x14ac:dyDescent="0.3">
      <c r="C54" s="6" t="s">
        <v>89</v>
      </c>
      <c r="D54" t="s">
        <v>98</v>
      </c>
      <c r="E54" s="2" t="s">
        <v>100</v>
      </c>
      <c r="F54" s="8" t="s">
        <v>103</v>
      </c>
    </row>
    <row r="55" spans="2:6" ht="28.8" x14ac:dyDescent="0.3">
      <c r="C55" s="6" t="s">
        <v>90</v>
      </c>
      <c r="D55" t="s">
        <v>98</v>
      </c>
      <c r="E55" s="2" t="s">
        <v>100</v>
      </c>
      <c r="F55" s="8" t="s">
        <v>103</v>
      </c>
    </row>
    <row r="56" spans="2:6" ht="28.8" x14ac:dyDescent="0.3">
      <c r="C56" s="6" t="s">
        <v>91</v>
      </c>
      <c r="D56" t="s">
        <v>98</v>
      </c>
      <c r="E56" s="2" t="s">
        <v>100</v>
      </c>
      <c r="F56" s="8" t="s">
        <v>103</v>
      </c>
    </row>
    <row r="57" spans="2:6" ht="28.8" x14ac:dyDescent="0.3">
      <c r="C57" s="6" t="s">
        <v>92</v>
      </c>
      <c r="D57" t="s">
        <v>98</v>
      </c>
      <c r="E57" s="2" t="s">
        <v>100</v>
      </c>
      <c r="F57" s="8" t="s">
        <v>103</v>
      </c>
    </row>
    <row r="58" spans="2:6" x14ac:dyDescent="0.3">
      <c r="C58" s="6" t="s">
        <v>93</v>
      </c>
      <c r="D58" t="s">
        <v>98</v>
      </c>
      <c r="E58" s="2" t="s">
        <v>100</v>
      </c>
      <c r="F58" s="8" t="s">
        <v>103</v>
      </c>
    </row>
    <row r="59" spans="2:6" x14ac:dyDescent="0.3">
      <c r="C59" s="6" t="s">
        <v>94</v>
      </c>
      <c r="D59" t="s">
        <v>98</v>
      </c>
      <c r="E59" s="2" t="s">
        <v>100</v>
      </c>
      <c r="F59" s="8" t="s">
        <v>103</v>
      </c>
    </row>
    <row r="60" spans="2:6" x14ac:dyDescent="0.3">
      <c r="C60" s="6" t="s">
        <v>95</v>
      </c>
      <c r="D60" t="s">
        <v>98</v>
      </c>
      <c r="E60" s="2" t="s">
        <v>100</v>
      </c>
      <c r="F60" s="8" t="s">
        <v>103</v>
      </c>
    </row>
    <row r="61" spans="2:6" x14ac:dyDescent="0.3">
      <c r="C61" s="6" t="s">
        <v>96</v>
      </c>
      <c r="D61" t="s">
        <v>98</v>
      </c>
      <c r="E61" s="2" t="s">
        <v>100</v>
      </c>
      <c r="F61" s="8" t="s">
        <v>103</v>
      </c>
    </row>
    <row r="62" spans="2:6" x14ac:dyDescent="0.3">
      <c r="C62" s="6" t="s">
        <v>97</v>
      </c>
      <c r="D62" t="s">
        <v>98</v>
      </c>
      <c r="E62" s="2" t="s">
        <v>100</v>
      </c>
      <c r="F62" s="8" t="s">
        <v>103</v>
      </c>
    </row>
    <row r="66" spans="1:4" x14ac:dyDescent="0.3">
      <c r="A66" t="s">
        <v>115</v>
      </c>
    </row>
    <row r="67" spans="1:4" x14ac:dyDescent="0.3">
      <c r="B67" s="6" t="s">
        <v>116</v>
      </c>
      <c r="C67" s="6" t="s">
        <v>121</v>
      </c>
    </row>
    <row r="68" spans="1:4" x14ac:dyDescent="0.3">
      <c r="B68" s="6" t="s">
        <v>117</v>
      </c>
    </row>
    <row r="69" spans="1:4" x14ac:dyDescent="0.3">
      <c r="B69" s="6" t="s">
        <v>118</v>
      </c>
    </row>
    <row r="70" spans="1:4" x14ac:dyDescent="0.3">
      <c r="B70" s="6" t="s">
        <v>120</v>
      </c>
      <c r="C70" s="6" t="s">
        <v>119</v>
      </c>
    </row>
    <row r="71" spans="1:4" x14ac:dyDescent="0.3">
      <c r="B71" s="6" t="s">
        <v>184</v>
      </c>
      <c r="C71" s="6" t="s">
        <v>131</v>
      </c>
    </row>
    <row r="72" spans="1:4" ht="28.8" x14ac:dyDescent="0.3">
      <c r="B72" s="6" t="s">
        <v>133</v>
      </c>
      <c r="C72" s="6" t="s">
        <v>134</v>
      </c>
    </row>
    <row r="73" spans="1:4" ht="28.8" x14ac:dyDescent="0.3">
      <c r="B73" s="6" t="s">
        <v>137</v>
      </c>
      <c r="C73" s="6" t="s">
        <v>138</v>
      </c>
    </row>
    <row r="74" spans="1:4" x14ac:dyDescent="0.3">
      <c r="B74" s="6" t="s">
        <v>141</v>
      </c>
      <c r="C74" s="6" t="s">
        <v>134</v>
      </c>
    </row>
    <row r="75" spans="1:4" ht="28.8" x14ac:dyDescent="0.3">
      <c r="B75" s="6" t="s">
        <v>144</v>
      </c>
      <c r="C75" s="6" t="s">
        <v>146</v>
      </c>
      <c r="D75" s="10" t="s">
        <v>145</v>
      </c>
    </row>
    <row r="76" spans="1:4" x14ac:dyDescent="0.3">
      <c r="B76" s="6" t="s">
        <v>127</v>
      </c>
      <c r="C76" s="6" t="s">
        <v>128</v>
      </c>
    </row>
    <row r="77" spans="1:4" x14ac:dyDescent="0.3">
      <c r="C77" s="6" t="s">
        <v>130</v>
      </c>
    </row>
    <row r="78" spans="1:4" ht="28.8" x14ac:dyDescent="0.3">
      <c r="B78" s="6" t="s">
        <v>154</v>
      </c>
      <c r="C78" s="6" t="s">
        <v>153</v>
      </c>
      <c r="D78" s="6" t="s">
        <v>155</v>
      </c>
    </row>
    <row r="79" spans="1:4" x14ac:dyDescent="0.3">
      <c r="B79" s="6" t="s">
        <v>158</v>
      </c>
      <c r="C79" s="6" t="s">
        <v>156</v>
      </c>
    </row>
    <row r="80" spans="1:4" x14ac:dyDescent="0.3">
      <c r="B80" s="6" t="s">
        <v>159</v>
      </c>
      <c r="C80" s="6" t="s">
        <v>160</v>
      </c>
    </row>
    <row r="81" spans="1:4" x14ac:dyDescent="0.3">
      <c r="B81" s="6" t="s">
        <v>162</v>
      </c>
      <c r="C81" s="6" t="s">
        <v>163</v>
      </c>
      <c r="D81" s="10" t="s">
        <v>164</v>
      </c>
    </row>
    <row r="82" spans="1:4" ht="28.8" x14ac:dyDescent="0.3">
      <c r="B82" s="6" t="s">
        <v>169</v>
      </c>
      <c r="C82" s="6" t="s">
        <v>166</v>
      </c>
      <c r="D82" s="10" t="s">
        <v>167</v>
      </c>
    </row>
    <row r="84" spans="1:4" x14ac:dyDescent="0.3">
      <c r="A84" t="s">
        <v>8</v>
      </c>
    </row>
    <row r="85" spans="1:4" x14ac:dyDescent="0.3">
      <c r="A85" t="s">
        <v>11</v>
      </c>
      <c r="B85" s="7" t="s">
        <v>9</v>
      </c>
      <c r="C85" s="7"/>
    </row>
    <row r="86" spans="1:4" x14ac:dyDescent="0.3">
      <c r="A86" t="s">
        <v>34</v>
      </c>
      <c r="B86" s="6" t="s">
        <v>35</v>
      </c>
    </row>
    <row r="87" spans="1:4" x14ac:dyDescent="0.3">
      <c r="A87" t="s">
        <v>36</v>
      </c>
      <c r="B87" s="6" t="s">
        <v>38</v>
      </c>
    </row>
    <row r="89" spans="1:4" x14ac:dyDescent="0.3">
      <c r="A89" t="s">
        <v>58</v>
      </c>
    </row>
    <row r="90" spans="1:4" x14ac:dyDescent="0.3">
      <c r="A90" t="s">
        <v>59</v>
      </c>
      <c r="B90" s="6" t="s">
        <v>60</v>
      </c>
      <c r="C90" s="7" t="s">
        <v>114</v>
      </c>
    </row>
    <row r="91" spans="1:4" x14ac:dyDescent="0.3">
      <c r="C91" s="7"/>
    </row>
    <row r="92" spans="1:4" x14ac:dyDescent="0.3">
      <c r="A92" t="s">
        <v>61</v>
      </c>
    </row>
    <row r="93" spans="1:4" x14ac:dyDescent="0.3">
      <c r="A93" t="s">
        <v>126</v>
      </c>
      <c r="B93" s="6" t="s">
        <v>132</v>
      </c>
      <c r="C93" s="6" t="s">
        <v>129</v>
      </c>
    </row>
    <row r="94" spans="1:4" x14ac:dyDescent="0.3">
      <c r="A94" t="s">
        <v>135</v>
      </c>
      <c r="B94" s="6" t="s">
        <v>136</v>
      </c>
    </row>
    <row r="95" spans="1:4" x14ac:dyDescent="0.3">
      <c r="A95" t="s">
        <v>140</v>
      </c>
      <c r="B95" s="6" t="s">
        <v>139</v>
      </c>
    </row>
    <row r="96" spans="1:4" x14ac:dyDescent="0.3">
      <c r="A96" t="s">
        <v>143</v>
      </c>
      <c r="B96" s="6" t="s">
        <v>142</v>
      </c>
    </row>
    <row r="97" spans="1:4" ht="28.8" x14ac:dyDescent="0.3">
      <c r="A97" t="s">
        <v>151</v>
      </c>
      <c r="B97" s="6" t="s">
        <v>157</v>
      </c>
      <c r="C97" s="6" t="s">
        <v>152</v>
      </c>
    </row>
    <row r="98" spans="1:4" x14ac:dyDescent="0.3">
      <c r="A98" t="s">
        <v>159</v>
      </c>
      <c r="B98" s="6" t="s">
        <v>161</v>
      </c>
    </row>
    <row r="99" spans="1:4" x14ac:dyDescent="0.3">
      <c r="A99" t="s">
        <v>165</v>
      </c>
      <c r="B99" s="6" t="s">
        <v>163</v>
      </c>
    </row>
    <row r="100" spans="1:4" x14ac:dyDescent="0.3">
      <c r="A100" t="s">
        <v>168</v>
      </c>
      <c r="B100" s="6" t="s">
        <v>166</v>
      </c>
    </row>
    <row r="102" spans="1:4" ht="43.2" x14ac:dyDescent="0.3">
      <c r="A102" t="s">
        <v>172</v>
      </c>
      <c r="B102" s="6" t="s">
        <v>173</v>
      </c>
      <c r="C102" s="6" t="s">
        <v>160</v>
      </c>
      <c r="D102" s="10" t="s">
        <v>179</v>
      </c>
    </row>
    <row r="103" spans="1:4" x14ac:dyDescent="0.3">
      <c r="A103" t="s">
        <v>174</v>
      </c>
      <c r="B103" s="6" t="s">
        <v>175</v>
      </c>
    </row>
    <row r="105" spans="1:4" x14ac:dyDescent="0.3">
      <c r="A105" t="s">
        <v>68</v>
      </c>
      <c r="B105" s="6" t="s">
        <v>69</v>
      </c>
    </row>
    <row r="106" spans="1:4" x14ac:dyDescent="0.3">
      <c r="A106" t="s">
        <v>62</v>
      </c>
    </row>
    <row r="108" spans="1:4" x14ac:dyDescent="0.3">
      <c r="A108" t="s">
        <v>185</v>
      </c>
      <c r="B108" s="6">
        <v>-375000</v>
      </c>
      <c r="C108" s="7" t="s">
        <v>99</v>
      </c>
    </row>
    <row r="109" spans="1:4" x14ac:dyDescent="0.3">
      <c r="A109" s="4" t="s">
        <v>63</v>
      </c>
      <c r="B109" s="6" t="s">
        <v>64</v>
      </c>
    </row>
    <row r="110" spans="1:4" x14ac:dyDescent="0.3">
      <c r="A110" s="4" t="s">
        <v>65</v>
      </c>
      <c r="B110" s="6" t="str">
        <f>B109</f>
        <v>remining income*9%</v>
      </c>
    </row>
    <row r="111" spans="1:4" x14ac:dyDescent="0.3">
      <c r="A111" s="4" t="s">
        <v>66</v>
      </c>
    </row>
    <row r="112" spans="1:4" x14ac:dyDescent="0.3">
      <c r="A112" s="4" t="s">
        <v>67</v>
      </c>
    </row>
    <row r="114" spans="1:1" x14ac:dyDescent="0.3">
      <c r="A114" s="1" t="s">
        <v>10</v>
      </c>
    </row>
    <row r="115" spans="1:1" x14ac:dyDescent="0.3">
      <c r="A115" t="s">
        <v>12</v>
      </c>
    </row>
    <row r="116" spans="1:1" x14ac:dyDescent="0.3">
      <c r="A116" t="s">
        <v>13</v>
      </c>
    </row>
    <row r="117" spans="1:1" x14ac:dyDescent="0.3">
      <c r="A117" t="s">
        <v>14</v>
      </c>
    </row>
    <row r="118" spans="1:1" x14ac:dyDescent="0.3">
      <c r="A118" t="s">
        <v>15</v>
      </c>
    </row>
    <row r="119" spans="1:1" x14ac:dyDescent="0.3">
      <c r="A119" t="s">
        <v>16</v>
      </c>
    </row>
    <row r="120" spans="1:1" x14ac:dyDescent="0.3">
      <c r="A120" t="s">
        <v>17</v>
      </c>
    </row>
    <row r="121" spans="1:1" x14ac:dyDescent="0.3">
      <c r="A121" t="s">
        <v>18</v>
      </c>
    </row>
    <row r="122" spans="1:1" x14ac:dyDescent="0.3">
      <c r="A122" t="s">
        <v>19</v>
      </c>
    </row>
    <row r="125" spans="1:1" x14ac:dyDescent="0.3">
      <c r="A125" t="s">
        <v>20</v>
      </c>
    </row>
    <row r="126" spans="1:1" x14ac:dyDescent="0.3">
      <c r="A126" t="s">
        <v>21</v>
      </c>
    </row>
    <row r="127" spans="1:1" x14ac:dyDescent="0.3">
      <c r="A127" t="s">
        <v>22</v>
      </c>
    </row>
    <row r="128" spans="1:1" x14ac:dyDescent="0.3">
      <c r="A128" t="s">
        <v>23</v>
      </c>
    </row>
    <row r="129" spans="1:1" x14ac:dyDescent="0.3">
      <c r="A129" t="s">
        <v>24</v>
      </c>
    </row>
    <row r="130" spans="1:1" x14ac:dyDescent="0.3">
      <c r="A130" t="s">
        <v>25</v>
      </c>
    </row>
    <row r="131" spans="1:1" x14ac:dyDescent="0.3">
      <c r="A131" t="s">
        <v>26</v>
      </c>
    </row>
    <row r="132" spans="1:1" x14ac:dyDescent="0.3">
      <c r="A132" t="s">
        <v>27</v>
      </c>
    </row>
    <row r="133" spans="1:1" x14ac:dyDescent="0.3">
      <c r="A133" t="s">
        <v>28</v>
      </c>
    </row>
    <row r="134" spans="1:1" x14ac:dyDescent="0.3">
      <c r="A134" t="s">
        <v>29</v>
      </c>
    </row>
    <row r="135" spans="1:1" x14ac:dyDescent="0.3">
      <c r="A135" t="s">
        <v>30</v>
      </c>
    </row>
    <row r="136" spans="1:1" x14ac:dyDescent="0.3">
      <c r="A136" t="s">
        <v>31</v>
      </c>
    </row>
    <row r="137" spans="1:1" x14ac:dyDescent="0.3">
      <c r="A137" t="s">
        <v>32</v>
      </c>
    </row>
    <row r="138" spans="1:1" x14ac:dyDescent="0.3">
      <c r="A138" t="s">
        <v>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53EC-28E0-41C8-A5B6-DF60E9CE1E6D}">
  <dimension ref="A5:C56"/>
  <sheetViews>
    <sheetView topLeftCell="A4" workbookViewId="0">
      <selection activeCell="B50" sqref="B50"/>
    </sheetView>
  </sheetViews>
  <sheetFormatPr defaultRowHeight="14.4" x14ac:dyDescent="0.3"/>
  <cols>
    <col min="1" max="1" width="10" customWidth="1"/>
    <col min="2" max="2" width="35.33203125" customWidth="1"/>
    <col min="3" max="3" width="12.44140625" customWidth="1"/>
  </cols>
  <sheetData>
    <row r="5" spans="1:3" x14ac:dyDescent="0.3">
      <c r="A5" s="19" t="s">
        <v>186</v>
      </c>
    </row>
    <row r="6" spans="1:3" x14ac:dyDescent="0.3">
      <c r="A6" t="s">
        <v>193</v>
      </c>
    </row>
    <row r="8" spans="1:3" x14ac:dyDescent="0.3">
      <c r="B8" t="s">
        <v>194</v>
      </c>
      <c r="C8" s="15">
        <v>1550000</v>
      </c>
    </row>
    <row r="9" spans="1:3" x14ac:dyDescent="0.3">
      <c r="B9" t="s">
        <v>195</v>
      </c>
      <c r="C9" s="15">
        <v>1850000</v>
      </c>
    </row>
    <row r="10" spans="1:3" x14ac:dyDescent="0.3">
      <c r="B10" t="s">
        <v>196</v>
      </c>
      <c r="C10" s="17">
        <f>SUM(C8:C9)</f>
        <v>3400000</v>
      </c>
    </row>
    <row r="11" spans="1:3" ht="15" thickBot="1" x14ac:dyDescent="0.35">
      <c r="B11" t="s">
        <v>190</v>
      </c>
      <c r="C11" s="18">
        <f>C10*0.09</f>
        <v>306000</v>
      </c>
    </row>
    <row r="12" spans="1:3" ht="15" thickTop="1" x14ac:dyDescent="0.3"/>
    <row r="13" spans="1:3" x14ac:dyDescent="0.3">
      <c r="A13" s="19" t="s">
        <v>188</v>
      </c>
    </row>
    <row r="14" spans="1:3" x14ac:dyDescent="0.3">
      <c r="A14" t="s">
        <v>187</v>
      </c>
    </row>
    <row r="16" spans="1:3" x14ac:dyDescent="0.3">
      <c r="B16" t="s">
        <v>116</v>
      </c>
      <c r="C16" s="15">
        <v>1550000</v>
      </c>
    </row>
    <row r="17" spans="1:3" x14ac:dyDescent="0.3">
      <c r="B17" t="s">
        <v>189</v>
      </c>
      <c r="C17" t="s">
        <v>40</v>
      </c>
    </row>
    <row r="18" spans="1:3" ht="15" thickBot="1" x14ac:dyDescent="0.35">
      <c r="B18" t="s">
        <v>190</v>
      </c>
      <c r="C18" s="18">
        <f>C16*0.09</f>
        <v>139500</v>
      </c>
    </row>
    <row r="19" spans="1:3" ht="15" thickTop="1" x14ac:dyDescent="0.3"/>
    <row r="20" spans="1:3" x14ac:dyDescent="0.3">
      <c r="A20" s="19" t="s">
        <v>192</v>
      </c>
    </row>
    <row r="21" spans="1:3" x14ac:dyDescent="0.3">
      <c r="A21" t="s">
        <v>197</v>
      </c>
    </row>
    <row r="23" spans="1:3" x14ac:dyDescent="0.3">
      <c r="B23" t="s">
        <v>194</v>
      </c>
      <c r="C23" s="15">
        <v>1550000</v>
      </c>
    </row>
    <row r="24" spans="1:3" x14ac:dyDescent="0.3">
      <c r="B24" t="s">
        <v>195</v>
      </c>
      <c r="C24" s="15">
        <v>1850000</v>
      </c>
    </row>
    <row r="25" spans="1:3" x14ac:dyDescent="0.3">
      <c r="B25" t="s">
        <v>189</v>
      </c>
      <c r="C25" t="s">
        <v>40</v>
      </c>
    </row>
    <row r="27" spans="1:3" x14ac:dyDescent="0.3">
      <c r="B27" t="s">
        <v>196</v>
      </c>
      <c r="C27" s="16">
        <f>SUM(C23:C24)</f>
        <v>3400000</v>
      </c>
    </row>
    <row r="28" spans="1:3" ht="15" thickBot="1" x14ac:dyDescent="0.35">
      <c r="B28" t="s">
        <v>190</v>
      </c>
      <c r="C28" s="18">
        <f>C27*0.09</f>
        <v>306000</v>
      </c>
    </row>
    <row r="29" spans="1:3" ht="15" thickTop="1" x14ac:dyDescent="0.3"/>
    <row r="30" spans="1:3" x14ac:dyDescent="0.3">
      <c r="A30" s="19" t="s">
        <v>198</v>
      </c>
    </row>
    <row r="31" spans="1:3" x14ac:dyDescent="0.3">
      <c r="A31" t="s">
        <v>197</v>
      </c>
    </row>
    <row r="33" spans="1:3" x14ac:dyDescent="0.3">
      <c r="B33" t="s">
        <v>194</v>
      </c>
      <c r="C33" s="15">
        <v>1550000</v>
      </c>
    </row>
    <row r="34" spans="1:3" x14ac:dyDescent="0.3">
      <c r="B34" t="s">
        <v>195</v>
      </c>
      <c r="C34" s="15">
        <v>1850000</v>
      </c>
    </row>
    <row r="35" spans="1:3" x14ac:dyDescent="0.3">
      <c r="B35" t="s">
        <v>189</v>
      </c>
      <c r="C35" t="s">
        <v>109</v>
      </c>
    </row>
    <row r="37" spans="1:3" x14ac:dyDescent="0.3">
      <c r="B37" t="s">
        <v>199</v>
      </c>
      <c r="C37" s="20">
        <v>0.04</v>
      </c>
    </row>
    <row r="38" spans="1:3" x14ac:dyDescent="0.3">
      <c r="C38" s="20"/>
    </row>
    <row r="39" spans="1:3" x14ac:dyDescent="0.3">
      <c r="B39" t="s">
        <v>200</v>
      </c>
      <c r="C39" s="15">
        <f>C33*0.09</f>
        <v>139500</v>
      </c>
    </row>
    <row r="40" spans="1:3" x14ac:dyDescent="0.3">
      <c r="B40" t="s">
        <v>201</v>
      </c>
      <c r="C40" s="15">
        <f>C34*0.05</f>
        <v>92500</v>
      </c>
    </row>
    <row r="41" spans="1:3" ht="15" thickBot="1" x14ac:dyDescent="0.35">
      <c r="B41" t="s">
        <v>196</v>
      </c>
      <c r="C41" s="18">
        <f>C39+C40</f>
        <v>232000</v>
      </c>
    </row>
    <row r="42" spans="1:3" ht="15" thickTop="1" x14ac:dyDescent="0.3"/>
    <row r="43" spans="1:3" x14ac:dyDescent="0.3">
      <c r="A43" s="19" t="s">
        <v>202</v>
      </c>
    </row>
    <row r="44" spans="1:3" x14ac:dyDescent="0.3">
      <c r="A44" t="s">
        <v>191</v>
      </c>
    </row>
    <row r="46" spans="1:3" x14ac:dyDescent="0.3">
      <c r="B46" t="s">
        <v>116</v>
      </c>
      <c r="C46" s="15">
        <v>1550000</v>
      </c>
    </row>
    <row r="47" spans="1:3" x14ac:dyDescent="0.3">
      <c r="B47" t="s">
        <v>189</v>
      </c>
      <c r="C47" t="s">
        <v>40</v>
      </c>
    </row>
    <row r="48" spans="1:3" ht="15" thickBot="1" x14ac:dyDescent="0.35">
      <c r="B48" t="s">
        <v>190</v>
      </c>
      <c r="C48" s="18">
        <f>C46*0.09</f>
        <v>139500</v>
      </c>
    </row>
    <row r="49" spans="1:3" ht="15" thickTop="1" x14ac:dyDescent="0.3"/>
    <row r="50" spans="1:3" x14ac:dyDescent="0.3">
      <c r="A50" s="19" t="s">
        <v>205</v>
      </c>
    </row>
    <row r="51" spans="1:3" x14ac:dyDescent="0.3">
      <c r="A51" t="s">
        <v>203</v>
      </c>
    </row>
    <row r="53" spans="1:3" x14ac:dyDescent="0.3">
      <c r="B53" t="s">
        <v>116</v>
      </c>
      <c r="C53" s="15">
        <v>1550000</v>
      </c>
    </row>
    <row r="54" spans="1:3" x14ac:dyDescent="0.3">
      <c r="B54" t="s">
        <v>204</v>
      </c>
      <c r="C54" s="4">
        <v>0.7</v>
      </c>
    </row>
    <row r="55" spans="1:3" ht="15" thickBot="1" x14ac:dyDescent="0.35">
      <c r="B55" t="s">
        <v>190</v>
      </c>
      <c r="C55" s="18">
        <f>C53*0.09*C54</f>
        <v>97650</v>
      </c>
    </row>
    <row r="56" spans="1:3" ht="15" thickTop="1"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55CC5-9BFC-40BD-BF1B-148CF4603436}">
  <dimension ref="A1:J71"/>
  <sheetViews>
    <sheetView tabSelected="1" topLeftCell="A32" workbookViewId="0">
      <selection activeCell="A39" sqref="A39"/>
    </sheetView>
  </sheetViews>
  <sheetFormatPr defaultRowHeight="14.4" x14ac:dyDescent="0.3"/>
  <cols>
    <col min="1" max="1" width="27.88671875" customWidth="1"/>
    <col min="2" max="2" width="21.33203125" customWidth="1"/>
    <col min="3" max="3" width="18.88671875" customWidth="1"/>
    <col min="4" max="12" width="13.88671875" customWidth="1"/>
  </cols>
  <sheetData>
    <row r="1" spans="1:10" s="19" customFormat="1" x14ac:dyDescent="0.3">
      <c r="B1" s="19" t="s">
        <v>214</v>
      </c>
      <c r="C1" s="19" t="s">
        <v>217</v>
      </c>
      <c r="D1" s="19" t="s">
        <v>220</v>
      </c>
      <c r="E1" s="19" t="s">
        <v>224</v>
      </c>
      <c r="F1" s="19" t="s">
        <v>227</v>
      </c>
      <c r="G1" s="19" t="s">
        <v>232</v>
      </c>
      <c r="H1" s="19" t="s">
        <v>233</v>
      </c>
      <c r="I1" s="19" t="s">
        <v>236</v>
      </c>
      <c r="J1" s="19" t="s">
        <v>238</v>
      </c>
    </row>
    <row r="2" spans="1:10" ht="100.8" x14ac:dyDescent="0.3">
      <c r="B2" s="6" t="s">
        <v>215</v>
      </c>
      <c r="C2" s="6" t="s">
        <v>218</v>
      </c>
      <c r="D2" s="6" t="s">
        <v>221</v>
      </c>
      <c r="E2" s="6" t="s">
        <v>225</v>
      </c>
      <c r="F2" s="6" t="s">
        <v>228</v>
      </c>
      <c r="G2" s="6" t="s">
        <v>234</v>
      </c>
      <c r="H2" s="6" t="s">
        <v>235</v>
      </c>
      <c r="I2" s="6" t="s">
        <v>239</v>
      </c>
      <c r="J2" s="6" t="s">
        <v>242</v>
      </c>
    </row>
    <row r="3" spans="1:10" x14ac:dyDescent="0.3">
      <c r="A3" s="1" t="s">
        <v>207</v>
      </c>
    </row>
    <row r="4" spans="1:10" x14ac:dyDescent="0.3">
      <c r="A4" t="s">
        <v>105</v>
      </c>
      <c r="G4" t="s">
        <v>40</v>
      </c>
      <c r="H4" t="s">
        <v>40</v>
      </c>
      <c r="I4" t="s">
        <v>40</v>
      </c>
      <c r="J4" t="s">
        <v>40</v>
      </c>
    </row>
    <row r="5" spans="1:10" x14ac:dyDescent="0.3">
      <c r="A5" t="s">
        <v>106</v>
      </c>
      <c r="B5" t="s">
        <v>216</v>
      </c>
      <c r="G5" t="s">
        <v>109</v>
      </c>
      <c r="H5" t="s">
        <v>109</v>
      </c>
      <c r="I5" t="s">
        <v>53</v>
      </c>
      <c r="J5" t="s">
        <v>53</v>
      </c>
    </row>
    <row r="6" spans="1:10" x14ac:dyDescent="0.3">
      <c r="A6" t="s">
        <v>45</v>
      </c>
      <c r="C6" t="s">
        <v>219</v>
      </c>
      <c r="D6" t="s">
        <v>222</v>
      </c>
      <c r="E6" t="s">
        <v>226</v>
      </c>
      <c r="F6" t="s">
        <v>226</v>
      </c>
      <c r="G6" t="s">
        <v>109</v>
      </c>
      <c r="H6" t="s">
        <v>109</v>
      </c>
      <c r="I6" t="s">
        <v>109</v>
      </c>
      <c r="J6" t="s">
        <v>109</v>
      </c>
    </row>
    <row r="7" spans="1:10" x14ac:dyDescent="0.3">
      <c r="B7" s="16"/>
      <c r="C7" s="16"/>
      <c r="D7" s="16"/>
      <c r="E7" s="16"/>
      <c r="F7" s="16"/>
      <c r="G7" s="16"/>
    </row>
    <row r="8" spans="1:10" x14ac:dyDescent="0.3">
      <c r="A8" s="1" t="s">
        <v>208</v>
      </c>
      <c r="B8" s="16"/>
      <c r="C8" s="16"/>
      <c r="D8" s="16"/>
      <c r="E8" s="16"/>
      <c r="F8" s="16"/>
      <c r="G8" s="16"/>
    </row>
    <row r="9" spans="1:10" x14ac:dyDescent="0.3">
      <c r="A9" s="6" t="s">
        <v>46</v>
      </c>
      <c r="B9" s="15">
        <v>0</v>
      </c>
      <c r="C9" s="15">
        <v>0</v>
      </c>
      <c r="D9" s="15">
        <v>0</v>
      </c>
      <c r="E9" s="15">
        <v>0</v>
      </c>
      <c r="F9" s="15">
        <v>0</v>
      </c>
      <c r="G9" s="15">
        <v>0</v>
      </c>
      <c r="H9" s="15">
        <v>0</v>
      </c>
      <c r="I9" t="s">
        <v>40</v>
      </c>
      <c r="J9" t="s">
        <v>40</v>
      </c>
    </row>
    <row r="10" spans="1:10" x14ac:dyDescent="0.3">
      <c r="A10" s="6" t="s">
        <v>148</v>
      </c>
      <c r="B10" s="15">
        <v>0</v>
      </c>
      <c r="C10" s="15">
        <v>0</v>
      </c>
      <c r="D10" s="15">
        <v>0</v>
      </c>
      <c r="E10" s="15">
        <v>0</v>
      </c>
      <c r="F10" s="15">
        <v>0</v>
      </c>
      <c r="G10" s="15">
        <v>0</v>
      </c>
      <c r="H10" s="15">
        <v>0</v>
      </c>
      <c r="I10" t="s">
        <v>109</v>
      </c>
      <c r="J10" t="s">
        <v>109</v>
      </c>
    </row>
    <row r="11" spans="1:10" x14ac:dyDescent="0.3">
      <c r="A11" s="6" t="s">
        <v>47</v>
      </c>
      <c r="B11" s="15">
        <v>0</v>
      </c>
      <c r="C11" s="15">
        <v>0</v>
      </c>
      <c r="D11" s="15">
        <v>0</v>
      </c>
      <c r="E11" s="15">
        <v>0</v>
      </c>
      <c r="F11" s="15">
        <v>0</v>
      </c>
      <c r="G11" s="15">
        <v>0</v>
      </c>
      <c r="H11" s="15">
        <v>0</v>
      </c>
      <c r="I11" t="s">
        <v>109</v>
      </c>
      <c r="J11" t="s">
        <v>109</v>
      </c>
    </row>
    <row r="12" spans="1:10" x14ac:dyDescent="0.3">
      <c r="A12" s="6" t="s">
        <v>48</v>
      </c>
      <c r="B12" s="15">
        <v>0</v>
      </c>
      <c r="C12" s="15">
        <v>0</v>
      </c>
      <c r="D12" s="15">
        <v>0</v>
      </c>
      <c r="E12" s="15">
        <v>0</v>
      </c>
      <c r="F12" s="15">
        <v>0</v>
      </c>
      <c r="G12" s="15">
        <v>0</v>
      </c>
      <c r="H12" s="15">
        <v>0</v>
      </c>
      <c r="I12" t="s">
        <v>109</v>
      </c>
      <c r="J12" t="s">
        <v>109</v>
      </c>
    </row>
    <row r="13" spans="1:10" ht="28.8" x14ac:dyDescent="0.3">
      <c r="A13" s="6" t="s">
        <v>57</v>
      </c>
      <c r="B13" s="15">
        <v>0</v>
      </c>
      <c r="C13" s="15">
        <v>0</v>
      </c>
      <c r="D13" s="15">
        <v>0</v>
      </c>
      <c r="E13" s="15">
        <v>0</v>
      </c>
      <c r="F13" s="15">
        <v>0</v>
      </c>
      <c r="G13" s="15">
        <v>0</v>
      </c>
      <c r="H13" s="15">
        <v>0</v>
      </c>
      <c r="I13" t="s">
        <v>109</v>
      </c>
      <c r="J13" t="s">
        <v>109</v>
      </c>
    </row>
    <row r="14" spans="1:10" x14ac:dyDescent="0.3">
      <c r="A14" s="6" t="s">
        <v>54</v>
      </c>
      <c r="B14" s="15">
        <v>0</v>
      </c>
      <c r="C14" s="15">
        <v>0</v>
      </c>
      <c r="D14" s="15">
        <v>0</v>
      </c>
      <c r="E14" s="15">
        <v>0</v>
      </c>
      <c r="F14" s="15">
        <v>0</v>
      </c>
      <c r="G14" s="15" t="s">
        <v>40</v>
      </c>
      <c r="H14" s="15" t="s">
        <v>40</v>
      </c>
      <c r="I14" t="s">
        <v>109</v>
      </c>
      <c r="J14" t="s">
        <v>109</v>
      </c>
    </row>
    <row r="15" spans="1:10" x14ac:dyDescent="0.3">
      <c r="A15" s="6" t="s">
        <v>107</v>
      </c>
      <c r="B15" s="15">
        <v>0</v>
      </c>
      <c r="C15" s="15">
        <v>0</v>
      </c>
      <c r="D15" s="15">
        <v>0</v>
      </c>
      <c r="E15" s="15">
        <v>0</v>
      </c>
      <c r="F15" s="15">
        <v>0</v>
      </c>
      <c r="G15" s="15">
        <v>0</v>
      </c>
      <c r="H15" s="15">
        <v>0</v>
      </c>
      <c r="I15" t="s">
        <v>109</v>
      </c>
      <c r="J15" t="s">
        <v>109</v>
      </c>
    </row>
    <row r="16" spans="1:10" x14ac:dyDescent="0.3">
      <c r="B16" s="15"/>
      <c r="C16" s="15"/>
      <c r="D16" s="15"/>
      <c r="E16" s="15"/>
      <c r="F16" s="15"/>
      <c r="G16" s="15"/>
      <c r="H16" s="15"/>
    </row>
    <row r="17" spans="1:10" x14ac:dyDescent="0.3">
      <c r="A17" s="21" t="s">
        <v>54</v>
      </c>
      <c r="B17" s="15"/>
      <c r="C17" s="15"/>
      <c r="D17" s="15"/>
      <c r="E17" s="15"/>
      <c r="F17" s="15"/>
      <c r="G17" s="15"/>
      <c r="H17" s="15"/>
    </row>
    <row r="18" spans="1:10" x14ac:dyDescent="0.3">
      <c r="A18" s="6" t="s">
        <v>209</v>
      </c>
      <c r="B18" s="15">
        <v>0</v>
      </c>
      <c r="C18" s="15">
        <v>0</v>
      </c>
      <c r="D18" s="15">
        <v>0</v>
      </c>
      <c r="E18" s="15">
        <v>0</v>
      </c>
      <c r="F18" s="15">
        <v>0</v>
      </c>
      <c r="G18" s="15">
        <v>7000000</v>
      </c>
      <c r="H18" s="15">
        <v>7000000</v>
      </c>
      <c r="I18" s="15">
        <v>0</v>
      </c>
      <c r="J18" s="15">
        <v>0</v>
      </c>
    </row>
    <row r="19" spans="1:10" x14ac:dyDescent="0.3">
      <c r="A19" s="6" t="s">
        <v>210</v>
      </c>
      <c r="B19" s="15">
        <v>0</v>
      </c>
      <c r="C19" s="15">
        <v>0</v>
      </c>
      <c r="D19" s="15">
        <v>0</v>
      </c>
      <c r="E19" s="15">
        <v>0</v>
      </c>
      <c r="F19" s="15">
        <v>0</v>
      </c>
      <c r="G19" s="15">
        <v>200000</v>
      </c>
      <c r="H19" s="15">
        <v>200000</v>
      </c>
      <c r="I19" s="15">
        <v>0</v>
      </c>
      <c r="J19" s="15">
        <v>0</v>
      </c>
    </row>
    <row r="20" spans="1:10" x14ac:dyDescent="0.3">
      <c r="A20" s="6" t="s">
        <v>211</v>
      </c>
      <c r="B20" s="15">
        <v>0</v>
      </c>
      <c r="C20" s="15">
        <v>0</v>
      </c>
      <c r="D20" s="15">
        <v>0</v>
      </c>
      <c r="E20" s="15">
        <v>0</v>
      </c>
      <c r="F20" s="15">
        <v>0</v>
      </c>
      <c r="G20" s="15">
        <v>5000000</v>
      </c>
      <c r="H20" s="15">
        <v>5000000</v>
      </c>
      <c r="I20" s="15">
        <v>0</v>
      </c>
      <c r="J20" s="15">
        <v>0</v>
      </c>
    </row>
    <row r="21" spans="1:10" x14ac:dyDescent="0.3">
      <c r="A21" s="6" t="s">
        <v>212</v>
      </c>
      <c r="B21" s="15">
        <v>0</v>
      </c>
      <c r="C21" s="15">
        <v>0</v>
      </c>
      <c r="D21" s="15">
        <v>0</v>
      </c>
      <c r="E21" s="15">
        <v>0</v>
      </c>
      <c r="F21" s="15">
        <v>0</v>
      </c>
      <c r="G21" s="15">
        <v>3000000</v>
      </c>
      <c r="H21" s="15">
        <v>3000000</v>
      </c>
      <c r="I21" s="15">
        <v>0</v>
      </c>
      <c r="J21" s="15">
        <v>0</v>
      </c>
    </row>
    <row r="22" spans="1:10" x14ac:dyDescent="0.3">
      <c r="A22" s="6" t="s">
        <v>213</v>
      </c>
      <c r="B22" s="15">
        <v>0</v>
      </c>
      <c r="C22" s="15">
        <v>0</v>
      </c>
      <c r="D22" s="15">
        <v>0</v>
      </c>
      <c r="E22" s="15">
        <v>0</v>
      </c>
      <c r="F22" s="15">
        <v>0</v>
      </c>
      <c r="G22" s="15">
        <v>2000000</v>
      </c>
      <c r="H22" s="15">
        <v>2000000</v>
      </c>
      <c r="I22" s="15">
        <v>0</v>
      </c>
      <c r="J22" s="15">
        <v>0</v>
      </c>
    </row>
    <row r="23" spans="1:10" x14ac:dyDescent="0.3">
      <c r="A23" s="6"/>
      <c r="B23" s="15"/>
      <c r="C23" s="15"/>
      <c r="D23" s="15"/>
      <c r="E23" s="15"/>
      <c r="F23" s="15"/>
      <c r="G23" s="15"/>
    </row>
    <row r="24" spans="1:10" x14ac:dyDescent="0.3">
      <c r="A24" s="6"/>
      <c r="B24" s="15"/>
      <c r="C24" s="15"/>
      <c r="D24" s="15"/>
      <c r="E24" s="15"/>
      <c r="F24" s="15"/>
      <c r="G24" s="15"/>
    </row>
    <row r="25" spans="1:10" x14ac:dyDescent="0.3">
      <c r="B25" s="15"/>
      <c r="C25" s="15"/>
      <c r="D25" s="15"/>
      <c r="E25" s="15"/>
      <c r="F25" s="15"/>
      <c r="G25" s="15"/>
    </row>
    <row r="26" spans="1:10" x14ac:dyDescent="0.3">
      <c r="B26" s="15"/>
      <c r="C26" s="15"/>
      <c r="D26" s="15"/>
      <c r="E26" s="15"/>
      <c r="F26" s="15"/>
      <c r="G26" s="15"/>
    </row>
    <row r="27" spans="1:10" x14ac:dyDescent="0.3">
      <c r="A27" s="1" t="s">
        <v>115</v>
      </c>
      <c r="B27" s="15">
        <v>0</v>
      </c>
      <c r="C27" s="15">
        <v>0</v>
      </c>
      <c r="D27" s="15"/>
      <c r="E27" s="15"/>
      <c r="F27" s="15"/>
      <c r="G27" s="15"/>
    </row>
    <row r="28" spans="1:10" ht="23.4" customHeight="1" x14ac:dyDescent="0.3">
      <c r="A28" s="6" t="s">
        <v>116</v>
      </c>
      <c r="B28" s="15">
        <v>0</v>
      </c>
      <c r="C28" s="15">
        <v>0</v>
      </c>
      <c r="D28" s="15">
        <v>8000000</v>
      </c>
      <c r="E28" s="15">
        <v>80000000</v>
      </c>
      <c r="F28" s="15">
        <v>80000000</v>
      </c>
      <c r="G28" s="15"/>
      <c r="I28" s="15">
        <v>6000000</v>
      </c>
      <c r="J28" s="15">
        <v>12000000</v>
      </c>
    </row>
    <row r="29" spans="1:10" ht="23.4" customHeight="1" x14ac:dyDescent="0.3">
      <c r="A29" s="6" t="s">
        <v>117</v>
      </c>
      <c r="B29" s="15">
        <v>0</v>
      </c>
      <c r="C29" s="15">
        <v>0</v>
      </c>
      <c r="D29" s="15">
        <v>-4000000</v>
      </c>
      <c r="E29" s="15">
        <v>-40000000</v>
      </c>
      <c r="F29" s="15">
        <v>-40000000</v>
      </c>
      <c r="G29" s="15"/>
      <c r="I29" s="15">
        <v>-3000000</v>
      </c>
      <c r="J29" s="15">
        <v>-4000000</v>
      </c>
    </row>
    <row r="30" spans="1:10" ht="23.4" customHeight="1" x14ac:dyDescent="0.3">
      <c r="A30" s="6" t="s">
        <v>118</v>
      </c>
      <c r="B30" s="15">
        <v>0</v>
      </c>
      <c r="C30" s="15">
        <v>0</v>
      </c>
      <c r="D30" s="24">
        <v>-1000000</v>
      </c>
      <c r="E30" s="25">
        <v>-1000000</v>
      </c>
      <c r="F30" s="25">
        <v>-1000000</v>
      </c>
      <c r="G30" s="15"/>
      <c r="I30" s="24">
        <v>-500000</v>
      </c>
      <c r="J30" s="25">
        <v>-1500000</v>
      </c>
    </row>
    <row r="31" spans="1:10" ht="23.4" customHeight="1" x14ac:dyDescent="0.3">
      <c r="A31" s="6" t="s">
        <v>120</v>
      </c>
      <c r="B31" s="15">
        <v>0</v>
      </c>
      <c r="C31" s="15">
        <v>0</v>
      </c>
      <c r="D31" s="15">
        <f>SUM(D28:D30)</f>
        <v>3000000</v>
      </c>
      <c r="E31" s="15">
        <f>SUM(E28:E30)</f>
        <v>39000000</v>
      </c>
      <c r="F31" s="15">
        <f>SUM(F28:F30)</f>
        <v>39000000</v>
      </c>
      <c r="G31" s="15"/>
      <c r="I31" s="16">
        <f>SUM(I28:I30)</f>
        <v>2500000</v>
      </c>
      <c r="J31" s="16">
        <f>SUM(J28:J30)</f>
        <v>6500000</v>
      </c>
    </row>
    <row r="32" spans="1:10" ht="23.4" customHeight="1" x14ac:dyDescent="0.3">
      <c r="A32" s="6" t="s">
        <v>210</v>
      </c>
      <c r="B32" s="15"/>
      <c r="C32" s="15"/>
      <c r="D32" s="15"/>
      <c r="E32" s="15"/>
      <c r="F32" s="15">
        <v>1000000</v>
      </c>
      <c r="G32" s="15"/>
      <c r="I32" s="16">
        <v>0</v>
      </c>
      <c r="J32" s="16">
        <v>2000000</v>
      </c>
    </row>
    <row r="33" spans="1:10" ht="31.2" customHeight="1" x14ac:dyDescent="0.3">
      <c r="A33" s="6" t="s">
        <v>184</v>
      </c>
      <c r="B33" s="15">
        <v>0</v>
      </c>
      <c r="C33" s="15">
        <v>0</v>
      </c>
      <c r="D33" s="15">
        <v>50000</v>
      </c>
      <c r="E33" s="26">
        <v>0</v>
      </c>
      <c r="F33" s="15"/>
      <c r="G33" s="15"/>
      <c r="I33" s="16">
        <v>0</v>
      </c>
      <c r="J33" s="16">
        <v>-1200000</v>
      </c>
    </row>
    <row r="34" spans="1:10" ht="34.200000000000003" customHeight="1" x14ac:dyDescent="0.3">
      <c r="A34" s="6" t="s">
        <v>241</v>
      </c>
      <c r="B34" s="15">
        <v>0</v>
      </c>
      <c r="C34" s="15">
        <v>0</v>
      </c>
      <c r="D34" s="15">
        <v>300000</v>
      </c>
      <c r="E34" s="26">
        <v>0</v>
      </c>
      <c r="F34" s="15"/>
      <c r="G34" s="15"/>
      <c r="J34" s="16">
        <v>110000</v>
      </c>
    </row>
    <row r="35" spans="1:10" ht="31.8" customHeight="1" x14ac:dyDescent="0.3">
      <c r="A35" s="6" t="s">
        <v>137</v>
      </c>
      <c r="B35" s="15">
        <v>0</v>
      </c>
      <c r="C35" s="15">
        <v>0</v>
      </c>
      <c r="D35" s="15">
        <v>0</v>
      </c>
      <c r="E35" s="15"/>
      <c r="F35" s="15"/>
      <c r="G35" s="15"/>
      <c r="J35" s="16">
        <v>1300000</v>
      </c>
    </row>
    <row r="36" spans="1:10" ht="34.799999999999997" customHeight="1" x14ac:dyDescent="0.3">
      <c r="A36" s="6" t="s">
        <v>141</v>
      </c>
      <c r="B36" s="15">
        <v>0</v>
      </c>
      <c r="C36" s="15">
        <v>0</v>
      </c>
      <c r="D36" s="15">
        <v>0</v>
      </c>
      <c r="E36" s="15"/>
      <c r="F36" s="15"/>
      <c r="G36" s="15"/>
      <c r="J36" s="16">
        <v>1000000</v>
      </c>
    </row>
    <row r="37" spans="1:10" ht="39" customHeight="1" x14ac:dyDescent="0.3">
      <c r="A37" s="6" t="s">
        <v>144</v>
      </c>
      <c r="B37" s="15">
        <v>0</v>
      </c>
      <c r="C37" s="15">
        <v>0</v>
      </c>
      <c r="D37" s="15">
        <v>0</v>
      </c>
      <c r="E37" s="15"/>
      <c r="F37" s="15"/>
      <c r="G37" s="15"/>
      <c r="J37" s="16">
        <v>800000</v>
      </c>
    </row>
    <row r="38" spans="1:10" ht="34.799999999999997" customHeight="1" x14ac:dyDescent="0.3">
      <c r="A38" s="6" t="s">
        <v>127</v>
      </c>
      <c r="B38" s="15">
        <v>0</v>
      </c>
      <c r="C38" s="15">
        <v>0</v>
      </c>
      <c r="D38" s="15" t="s">
        <v>223</v>
      </c>
      <c r="E38" s="15"/>
      <c r="F38" s="15"/>
      <c r="G38" s="15"/>
      <c r="I38" t="s">
        <v>40</v>
      </c>
      <c r="J38" t="s">
        <v>240</v>
      </c>
    </row>
    <row r="39" spans="1:10" ht="18.600000000000001" customHeight="1" x14ac:dyDescent="0.3">
      <c r="A39" s="6"/>
      <c r="B39" s="15">
        <v>0</v>
      </c>
      <c r="C39" s="15">
        <v>0</v>
      </c>
      <c r="D39" s="15"/>
      <c r="E39" s="15"/>
      <c r="F39" s="15"/>
      <c r="G39" s="15"/>
    </row>
    <row r="40" spans="1:10" ht="18.600000000000001" customHeight="1" x14ac:dyDescent="0.3">
      <c r="A40" s="6" t="s">
        <v>154</v>
      </c>
      <c r="B40" s="15">
        <v>0</v>
      </c>
      <c r="C40" s="15">
        <v>0</v>
      </c>
      <c r="D40" s="15">
        <v>50000</v>
      </c>
      <c r="E40" s="15">
        <v>2500000</v>
      </c>
      <c r="F40" s="15">
        <v>25000000</v>
      </c>
      <c r="G40" s="15"/>
      <c r="I40" s="15">
        <v>100000</v>
      </c>
      <c r="J40" s="16">
        <v>1500000</v>
      </c>
    </row>
    <row r="41" spans="1:10" ht="18.600000000000001" customHeight="1" x14ac:dyDescent="0.3">
      <c r="A41" s="6" t="s">
        <v>158</v>
      </c>
      <c r="B41" s="15">
        <v>0</v>
      </c>
      <c r="C41" s="15">
        <v>0</v>
      </c>
      <c r="D41" s="15">
        <v>300000</v>
      </c>
      <c r="E41" s="15">
        <v>300000</v>
      </c>
      <c r="F41" s="15">
        <v>300000</v>
      </c>
      <c r="G41" s="15"/>
      <c r="I41" s="15">
        <v>120000</v>
      </c>
      <c r="J41" s="16">
        <v>350000</v>
      </c>
    </row>
    <row r="42" spans="1:10" ht="18.600000000000001" customHeight="1" x14ac:dyDescent="0.3">
      <c r="A42" s="6" t="s">
        <v>159</v>
      </c>
      <c r="B42" s="15">
        <v>0</v>
      </c>
      <c r="C42" s="15">
        <v>0</v>
      </c>
      <c r="D42" s="15">
        <v>50000</v>
      </c>
      <c r="E42" s="15">
        <v>50000</v>
      </c>
      <c r="F42" s="15">
        <v>50000</v>
      </c>
      <c r="G42" s="15"/>
      <c r="I42" s="15">
        <v>100000</v>
      </c>
      <c r="J42" s="16">
        <v>500000</v>
      </c>
    </row>
    <row r="43" spans="1:10" ht="42" customHeight="1" x14ac:dyDescent="0.3">
      <c r="A43" s="6" t="s">
        <v>169</v>
      </c>
      <c r="B43" s="15">
        <v>0</v>
      </c>
      <c r="C43" s="15">
        <v>0</v>
      </c>
      <c r="D43" s="15">
        <v>0</v>
      </c>
      <c r="E43" s="15"/>
      <c r="F43" s="15"/>
      <c r="G43" s="15"/>
      <c r="J43" s="16">
        <v>600000</v>
      </c>
    </row>
    <row r="44" spans="1:10" x14ac:dyDescent="0.3">
      <c r="B44" s="15"/>
      <c r="C44" s="15"/>
      <c r="D44" s="15"/>
      <c r="E44" s="15"/>
      <c r="F44" s="15"/>
      <c r="G44" s="15"/>
    </row>
    <row r="45" spans="1:10" x14ac:dyDescent="0.3">
      <c r="B45" s="15"/>
      <c r="C45" s="15"/>
      <c r="D45" s="15"/>
      <c r="E45" s="15"/>
      <c r="F45" s="15"/>
      <c r="G45" s="15"/>
    </row>
    <row r="46" spans="1:10" x14ac:dyDescent="0.3">
      <c r="A46" s="21" t="s">
        <v>206</v>
      </c>
      <c r="B46" s="15"/>
      <c r="C46" s="15"/>
      <c r="D46" s="15"/>
      <c r="E46" s="15"/>
      <c r="F46" s="15"/>
      <c r="G46" s="15"/>
    </row>
    <row r="47" spans="1:10" x14ac:dyDescent="0.3">
      <c r="A47" t="s">
        <v>59</v>
      </c>
      <c r="B47" s="15">
        <v>0</v>
      </c>
      <c r="C47" s="15">
        <v>0</v>
      </c>
      <c r="D47" s="15">
        <f>D31</f>
        <v>3000000</v>
      </c>
      <c r="E47" s="15">
        <f>E31</f>
        <v>39000000</v>
      </c>
      <c r="F47" s="15">
        <f>F31</f>
        <v>39000000</v>
      </c>
      <c r="G47" s="15">
        <f>G18+G20+G21+G22</f>
        <v>17000000</v>
      </c>
      <c r="H47" s="15">
        <f>H18+H20+H21+H22</f>
        <v>17000000</v>
      </c>
      <c r="I47" s="16">
        <f>I31</f>
        <v>2500000</v>
      </c>
      <c r="J47" s="16">
        <f>J31</f>
        <v>6500000</v>
      </c>
    </row>
    <row r="48" spans="1:10" x14ac:dyDescent="0.3">
      <c r="A48" t="s">
        <v>229</v>
      </c>
      <c r="B48" s="15">
        <v>0</v>
      </c>
      <c r="C48" s="15">
        <v>0</v>
      </c>
      <c r="D48" s="15"/>
      <c r="E48" s="15"/>
      <c r="F48" s="15">
        <f>F32</f>
        <v>1000000</v>
      </c>
      <c r="G48" s="15">
        <f>G19</f>
        <v>200000</v>
      </c>
      <c r="H48" s="15">
        <f>H19</f>
        <v>200000</v>
      </c>
      <c r="J48" s="16">
        <f>J32</f>
        <v>2000000</v>
      </c>
    </row>
    <row r="49" spans="1:10" x14ac:dyDescent="0.3">
      <c r="A49" s="29" t="s">
        <v>61</v>
      </c>
      <c r="B49" s="15">
        <v>0</v>
      </c>
      <c r="C49" s="15">
        <v>0</v>
      </c>
      <c r="D49" s="15"/>
      <c r="E49" s="15"/>
      <c r="F49" s="15"/>
      <c r="G49" s="15"/>
    </row>
    <row r="50" spans="1:10" x14ac:dyDescent="0.3">
      <c r="A50" t="s">
        <v>126</v>
      </c>
      <c r="B50" s="15">
        <v>0</v>
      </c>
      <c r="C50" s="15">
        <v>0</v>
      </c>
      <c r="D50" s="15">
        <f>-D33</f>
        <v>-50000</v>
      </c>
      <c r="E50" s="15"/>
      <c r="F50" s="15"/>
      <c r="G50" s="15"/>
      <c r="J50">
        <v>0</v>
      </c>
    </row>
    <row r="51" spans="1:10" x14ac:dyDescent="0.3">
      <c r="A51" t="s">
        <v>135</v>
      </c>
      <c r="B51" s="15">
        <v>0</v>
      </c>
      <c r="C51" s="15">
        <v>0</v>
      </c>
      <c r="D51" s="15">
        <f>D34</f>
        <v>300000</v>
      </c>
      <c r="E51" s="15"/>
      <c r="F51" s="15"/>
      <c r="G51" s="15"/>
      <c r="J51" s="15">
        <f>J34</f>
        <v>110000</v>
      </c>
    </row>
    <row r="52" spans="1:10" x14ac:dyDescent="0.3">
      <c r="A52" t="s">
        <v>140</v>
      </c>
      <c r="B52" s="15">
        <v>0</v>
      </c>
      <c r="C52" s="15">
        <v>0</v>
      </c>
      <c r="D52" s="15">
        <f>D40</f>
        <v>50000</v>
      </c>
      <c r="E52" s="15"/>
      <c r="F52" s="15"/>
      <c r="G52" s="15"/>
      <c r="J52" s="15">
        <f>-J37</f>
        <v>-800000</v>
      </c>
    </row>
    <row r="53" spans="1:10" x14ac:dyDescent="0.3">
      <c r="A53" t="s">
        <v>143</v>
      </c>
      <c r="B53" s="15">
        <v>0</v>
      </c>
      <c r="C53" s="15">
        <v>0</v>
      </c>
      <c r="D53" s="15"/>
      <c r="E53" s="15"/>
      <c r="F53" s="15"/>
      <c r="G53" s="15"/>
      <c r="J53" s="15">
        <f>-J36-J35</f>
        <v>-2300000</v>
      </c>
    </row>
    <row r="54" spans="1:10" x14ac:dyDescent="0.3">
      <c r="A54" t="s">
        <v>151</v>
      </c>
      <c r="B54" s="15">
        <v>0</v>
      </c>
      <c r="C54" s="15">
        <v>0</v>
      </c>
      <c r="D54" s="15"/>
      <c r="E54" s="15">
        <f>E40-MIN(0.3*(E47+E40+E41), 12000000,E40)</f>
        <v>0</v>
      </c>
      <c r="F54" s="15">
        <f>F40-MAX(0.3*(F47+F40+F41), 12000000,F40)</f>
        <v>0</v>
      </c>
      <c r="G54" s="15"/>
      <c r="I54" s="15">
        <f>-MIN(0.3*(I47+I41), 1200000,I40,0)</f>
        <v>0</v>
      </c>
      <c r="J54" s="15">
        <f>J40-MIN(12000000,0.3*('Scenarios 2'!J31+'Scenarios 2'!J41+J40),J40)</f>
        <v>0</v>
      </c>
    </row>
    <row r="55" spans="1:10" x14ac:dyDescent="0.3">
      <c r="A55" t="s">
        <v>159</v>
      </c>
      <c r="B55" s="15">
        <v>0</v>
      </c>
      <c r="C55" s="15">
        <v>0</v>
      </c>
      <c r="D55" s="15">
        <f>D42*0.5</f>
        <v>25000</v>
      </c>
      <c r="E55" s="15">
        <f>E42*0.5</f>
        <v>25000</v>
      </c>
      <c r="F55" s="15">
        <f>F42*0.5</f>
        <v>25000</v>
      </c>
      <c r="G55" s="15"/>
      <c r="I55" s="28">
        <f>I42*0.5</f>
        <v>50000</v>
      </c>
      <c r="J55" s="15">
        <f>0.5*J40</f>
        <v>750000</v>
      </c>
    </row>
    <row r="56" spans="1:10" x14ac:dyDescent="0.3">
      <c r="A56" t="s">
        <v>168</v>
      </c>
      <c r="B56" s="15">
        <v>0</v>
      </c>
      <c r="C56" s="15">
        <v>0</v>
      </c>
      <c r="D56" s="15"/>
      <c r="E56" s="15"/>
      <c r="F56" s="15"/>
      <c r="G56" s="15"/>
      <c r="J56" s="16">
        <f>J43</f>
        <v>600000</v>
      </c>
    </row>
    <row r="57" spans="1:10" x14ac:dyDescent="0.3">
      <c r="B57" s="15">
        <v>0</v>
      </c>
      <c r="C57" s="15">
        <v>0</v>
      </c>
      <c r="D57" s="15"/>
      <c r="E57" s="15"/>
      <c r="F57" s="15"/>
      <c r="G57" s="15"/>
    </row>
    <row r="58" spans="1:10" x14ac:dyDescent="0.3">
      <c r="A58" t="s">
        <v>172</v>
      </c>
      <c r="B58" s="15">
        <v>0</v>
      </c>
      <c r="C58" s="15">
        <v>0</v>
      </c>
      <c r="D58" s="15">
        <f>SUM(D47:D56)</f>
        <v>3325000</v>
      </c>
      <c r="E58" s="15">
        <f>E47+E54+E55</f>
        <v>39025000</v>
      </c>
      <c r="F58" s="15">
        <f>F47+F54+F55+F48</f>
        <v>40025000</v>
      </c>
      <c r="G58" s="15"/>
      <c r="I58" s="28">
        <f>I47+I55</f>
        <v>2550000</v>
      </c>
      <c r="J58" s="16">
        <f>SUM(J47:J57)</f>
        <v>6860000</v>
      </c>
    </row>
    <row r="59" spans="1:10" x14ac:dyDescent="0.3">
      <c r="A59" t="s">
        <v>174</v>
      </c>
      <c r="B59" s="15">
        <v>0</v>
      </c>
      <c r="C59" s="15">
        <v>0</v>
      </c>
      <c r="D59" s="15"/>
      <c r="E59" s="15"/>
      <c r="F59" s="15"/>
      <c r="G59" s="15"/>
    </row>
    <row r="60" spans="1:10" x14ac:dyDescent="0.3">
      <c r="B60" s="15">
        <v>0</v>
      </c>
      <c r="C60" s="15">
        <v>0</v>
      </c>
      <c r="D60" s="15"/>
      <c r="E60" s="15"/>
      <c r="F60" s="15"/>
      <c r="G60" s="15"/>
    </row>
    <row r="61" spans="1:10" x14ac:dyDescent="0.3">
      <c r="A61" t="s">
        <v>68</v>
      </c>
      <c r="B61" s="15">
        <v>0</v>
      </c>
      <c r="C61" s="15">
        <v>0</v>
      </c>
      <c r="D61" s="15"/>
      <c r="E61" s="15"/>
      <c r="F61" s="15">
        <v>500000</v>
      </c>
      <c r="G61" s="15"/>
      <c r="J61" s="22">
        <f>-MIN(30000000, 0.75*J58)</f>
        <v>-5145000</v>
      </c>
    </row>
    <row r="62" spans="1:10" x14ac:dyDescent="0.3">
      <c r="A62" t="s">
        <v>62</v>
      </c>
      <c r="B62" s="15">
        <v>0</v>
      </c>
      <c r="C62" s="15">
        <v>0</v>
      </c>
      <c r="D62" s="15"/>
      <c r="E62" s="15"/>
      <c r="F62" s="15">
        <f>F58-F61</f>
        <v>39525000</v>
      </c>
      <c r="G62" s="15">
        <f>G47+G48</f>
        <v>17200000</v>
      </c>
      <c r="H62" s="15">
        <f>H47+H48</f>
        <v>17200000</v>
      </c>
      <c r="I62" t="s">
        <v>237</v>
      </c>
      <c r="J62" s="16">
        <f>J58+J61</f>
        <v>1715000</v>
      </c>
    </row>
    <row r="63" spans="1:10" x14ac:dyDescent="0.3">
      <c r="B63" s="15">
        <v>0</v>
      </c>
      <c r="C63" s="15">
        <v>0</v>
      </c>
      <c r="D63" s="15"/>
      <c r="E63" s="15"/>
      <c r="F63" s="15"/>
      <c r="G63" s="15"/>
    </row>
    <row r="64" spans="1:10" x14ac:dyDescent="0.3">
      <c r="A64" t="s">
        <v>185</v>
      </c>
      <c r="B64" s="15">
        <v>0</v>
      </c>
      <c r="C64" s="15">
        <v>0</v>
      </c>
      <c r="D64" s="30">
        <v>-375000</v>
      </c>
      <c r="E64" s="30">
        <v>-375000</v>
      </c>
      <c r="F64" s="30">
        <v>-375000</v>
      </c>
      <c r="G64" s="15">
        <f>G20+G21+(MIN(5000000,0.05*(((G18+G19)/SUM(G18:G22))*SUM(G18:G22))))</f>
        <v>8360000</v>
      </c>
      <c r="H64" s="15">
        <f>H20+H21+(MIN(5000000,0.05*(((H18)/SUM(H18:H22))*SUM(H18:H22))))</f>
        <v>8350000</v>
      </c>
      <c r="J64">
        <v>-375000</v>
      </c>
    </row>
    <row r="65" spans="1:10" x14ac:dyDescent="0.3">
      <c r="A65" s="4" t="s">
        <v>63</v>
      </c>
      <c r="B65" s="15">
        <v>0</v>
      </c>
      <c r="C65" s="15">
        <v>0</v>
      </c>
      <c r="D65" s="15">
        <f>(D58+D64)*0.09</f>
        <v>265500</v>
      </c>
      <c r="E65" s="15">
        <f>0.09*(E58+E64)</f>
        <v>3478500</v>
      </c>
      <c r="F65" s="15">
        <f>0.09*(F62+F64)</f>
        <v>3523500</v>
      </c>
      <c r="G65" s="15">
        <f>(G62-G64)*0.09</f>
        <v>795600</v>
      </c>
      <c r="H65" s="15">
        <f>(H62-H64-H19)*0.09</f>
        <v>778500</v>
      </c>
      <c r="J65" s="16">
        <f>SUM(J62:J64)*0.09</f>
        <v>120600</v>
      </c>
    </row>
    <row r="66" spans="1:10" s="19" customFormat="1" x14ac:dyDescent="0.3">
      <c r="A66" s="23" t="s">
        <v>231</v>
      </c>
      <c r="B66" s="27">
        <v>0</v>
      </c>
      <c r="C66" s="27">
        <v>0</v>
      </c>
      <c r="D66" s="27">
        <f>D65</f>
        <v>265500</v>
      </c>
      <c r="E66" s="27">
        <f>E65</f>
        <v>3478500</v>
      </c>
      <c r="F66" s="27">
        <f>F65</f>
        <v>3523500</v>
      </c>
      <c r="G66" s="27">
        <f>G65</f>
        <v>795600</v>
      </c>
      <c r="H66" s="27">
        <f>H65</f>
        <v>778500</v>
      </c>
      <c r="J66" s="31">
        <f>J65</f>
        <v>120600</v>
      </c>
    </row>
    <row r="67" spans="1:10" x14ac:dyDescent="0.3">
      <c r="A67" s="4" t="s">
        <v>66</v>
      </c>
      <c r="B67" s="15">
        <v>0</v>
      </c>
      <c r="C67" s="15">
        <v>0</v>
      </c>
      <c r="D67" s="15"/>
      <c r="E67" s="15"/>
      <c r="F67" s="15">
        <v>0</v>
      </c>
      <c r="G67" s="15"/>
    </row>
    <row r="68" spans="1:10" x14ac:dyDescent="0.3">
      <c r="A68" s="4" t="s">
        <v>67</v>
      </c>
      <c r="B68" s="15">
        <v>0</v>
      </c>
      <c r="C68" s="15">
        <v>0</v>
      </c>
      <c r="D68" s="15"/>
      <c r="E68" s="15"/>
      <c r="F68" s="15"/>
      <c r="G68" s="15"/>
      <c r="J68" s="22">
        <f>30000000+J61</f>
        <v>24855000</v>
      </c>
    </row>
    <row r="69" spans="1:10" s="19" customFormat="1" x14ac:dyDescent="0.3">
      <c r="A69" s="23" t="s">
        <v>230</v>
      </c>
      <c r="B69" s="27"/>
      <c r="C69" s="27"/>
      <c r="D69" s="27"/>
      <c r="E69" s="27"/>
      <c r="F69" s="27">
        <f>F66</f>
        <v>3523500</v>
      </c>
      <c r="G69" s="27">
        <f>G66</f>
        <v>795600</v>
      </c>
      <c r="H69" s="27">
        <f>H66</f>
        <v>778500</v>
      </c>
      <c r="J69" s="31">
        <f>J66</f>
        <v>120600</v>
      </c>
    </row>
    <row r="71" spans="1:10" x14ac:dyDescent="0.3">
      <c r="A71" t="s">
        <v>243</v>
      </c>
      <c r="B71" s="32"/>
      <c r="C71" s="32"/>
      <c r="D71" s="32"/>
      <c r="E71" s="32"/>
      <c r="F71" s="32"/>
      <c r="G71" s="32"/>
      <c r="H71" s="32"/>
      <c r="I71" s="32"/>
      <c r="J71" s="32"/>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A5EC-10A2-4B65-899C-84C6BD4C5F95}">
  <dimension ref="B2:S158"/>
  <sheetViews>
    <sheetView topLeftCell="B66" zoomScale="85" zoomScaleNormal="85" workbookViewId="0">
      <selection activeCell="H80" sqref="H80"/>
    </sheetView>
  </sheetViews>
  <sheetFormatPr defaultRowHeight="14.4" x14ac:dyDescent="0.3"/>
  <cols>
    <col min="2" max="2" width="30.88671875" customWidth="1"/>
    <col min="3" max="3" width="20.6640625" customWidth="1"/>
    <col min="4" max="4" width="14.88671875" bestFit="1" customWidth="1"/>
    <col min="6" max="6" width="12.77734375" bestFit="1" customWidth="1"/>
    <col min="7" max="7" width="15.88671875" customWidth="1"/>
    <col min="8" max="8" width="14.88671875" bestFit="1" customWidth="1"/>
    <col min="9" max="9" width="8.88671875" customWidth="1"/>
    <col min="10" max="10" width="12.44140625" customWidth="1"/>
    <col min="11" max="11" width="12.5546875" customWidth="1"/>
  </cols>
  <sheetData>
    <row r="2" spans="2:19" ht="14.4" customHeight="1" x14ac:dyDescent="0.3">
      <c r="B2" s="88" t="s">
        <v>323</v>
      </c>
      <c r="C2" s="89"/>
      <c r="D2" s="89"/>
      <c r="E2" s="89"/>
      <c r="F2" s="89"/>
      <c r="G2" s="89"/>
      <c r="H2" s="89"/>
      <c r="I2" s="89"/>
      <c r="J2" s="89"/>
    </row>
    <row r="3" spans="2:19" x14ac:dyDescent="0.3">
      <c r="B3" s="89"/>
      <c r="C3" s="89"/>
      <c r="D3" s="89"/>
      <c r="E3" s="89"/>
      <c r="F3" s="89"/>
      <c r="G3" s="89"/>
      <c r="H3" s="89"/>
      <c r="I3" s="89"/>
      <c r="J3" s="89"/>
    </row>
    <row r="4" spans="2:19" x14ac:dyDescent="0.3">
      <c r="B4" s="89"/>
      <c r="C4" s="89"/>
      <c r="D4" s="89"/>
      <c r="E4" s="89"/>
      <c r="F4" s="89"/>
      <c r="G4" s="89"/>
      <c r="H4" s="89"/>
      <c r="I4" s="89"/>
      <c r="J4" s="89"/>
    </row>
    <row r="5" spans="2:19" x14ac:dyDescent="0.3">
      <c r="B5" s="89"/>
      <c r="C5" s="89"/>
      <c r="D5" s="89"/>
      <c r="E5" s="89"/>
      <c r="F5" s="89"/>
      <c r="G5" s="89"/>
      <c r="H5" s="89"/>
      <c r="I5" s="89"/>
      <c r="J5" s="89"/>
    </row>
    <row r="6" spans="2:19" x14ac:dyDescent="0.3">
      <c r="B6" s="89"/>
      <c r="C6" s="89"/>
      <c r="D6" s="89"/>
      <c r="E6" s="89"/>
      <c r="F6" s="89"/>
      <c r="G6" s="89"/>
      <c r="H6" s="89"/>
      <c r="I6" s="89"/>
      <c r="J6" s="89"/>
    </row>
    <row r="10" spans="2:19" x14ac:dyDescent="0.3">
      <c r="B10" s="19" t="s">
        <v>2</v>
      </c>
      <c r="C10" s="90"/>
      <c r="D10" s="90"/>
      <c r="E10" s="90"/>
      <c r="F10" s="90"/>
    </row>
    <row r="11" spans="2:19" x14ac:dyDescent="0.3">
      <c r="B11" s="19" t="s">
        <v>3</v>
      </c>
      <c r="C11" s="90"/>
      <c r="D11" s="90"/>
      <c r="E11" s="90"/>
      <c r="F11" s="90"/>
    </row>
    <row r="12" spans="2:19" x14ac:dyDescent="0.3">
      <c r="B12" s="19" t="s">
        <v>244</v>
      </c>
      <c r="C12" s="90"/>
      <c r="D12" s="90"/>
      <c r="E12" s="90"/>
      <c r="F12" s="90"/>
    </row>
    <row r="13" spans="2:19" x14ac:dyDescent="0.3">
      <c r="B13" s="19" t="s">
        <v>245</v>
      </c>
      <c r="C13" s="90"/>
      <c r="D13" s="90"/>
      <c r="E13" s="90"/>
      <c r="F13" s="90"/>
    </row>
    <row r="15" spans="2:19" x14ac:dyDescent="0.3">
      <c r="S15" t="s">
        <v>40</v>
      </c>
    </row>
    <row r="16" spans="2:19" x14ac:dyDescent="0.3">
      <c r="B16" s="19" t="s">
        <v>6</v>
      </c>
      <c r="C16" t="s">
        <v>247</v>
      </c>
      <c r="D16" s="92">
        <v>44938</v>
      </c>
      <c r="E16" s="92"/>
      <c r="G16" t="s">
        <v>246</v>
      </c>
      <c r="H16" s="92">
        <v>45291</v>
      </c>
      <c r="I16" s="92"/>
      <c r="J16" s="54" t="s">
        <v>300</v>
      </c>
      <c r="S16" t="s">
        <v>109</v>
      </c>
    </row>
    <row r="19" spans="2:19" x14ac:dyDescent="0.3">
      <c r="B19" s="19" t="s">
        <v>39</v>
      </c>
      <c r="E19" s="33" t="s">
        <v>109</v>
      </c>
    </row>
    <row r="21" spans="2:19" x14ac:dyDescent="0.3">
      <c r="B21" s="34" t="str">
        <f>IF(E19="Yes","Please apply for SME relief if not already applied as you will be assumed to have nil income under SME relif and no tax will be applicable", "Please complete remaining sections of tax calcualtor")</f>
        <v>Please complete remaining sections of tax calcualtor</v>
      </c>
    </row>
    <row r="24" spans="2:19" x14ac:dyDescent="0.3">
      <c r="B24" s="19" t="s">
        <v>252</v>
      </c>
      <c r="E24" s="33" t="s">
        <v>45</v>
      </c>
      <c r="F24" s="33"/>
      <c r="G24" s="33"/>
      <c r="S24" t="s">
        <v>248</v>
      </c>
    </row>
    <row r="25" spans="2:19" x14ac:dyDescent="0.3">
      <c r="S25" t="s">
        <v>249</v>
      </c>
    </row>
    <row r="26" spans="2:19" x14ac:dyDescent="0.3">
      <c r="B26" s="36"/>
      <c r="C26" s="93" t="str">
        <f>IF(E24=S26, S29,IF(E24=S24,"GO TO NEXT QUESTION",IF(E24= S25,S30,)) )</f>
        <v>If your annual revenue is less than AED 1 Million, then you are exempt from tax, alternatively move to next Question</v>
      </c>
      <c r="D26" s="93"/>
      <c r="E26" s="93"/>
      <c r="F26" s="93"/>
      <c r="G26" s="93"/>
      <c r="H26" s="93"/>
      <c r="I26" s="93"/>
      <c r="J26" s="93"/>
      <c r="K26" s="93"/>
      <c r="L26" s="93"/>
      <c r="S26" t="s">
        <v>45</v>
      </c>
    </row>
    <row r="27" spans="2:19" x14ac:dyDescent="0.3">
      <c r="C27" s="93"/>
      <c r="D27" s="93"/>
      <c r="E27" s="93"/>
      <c r="F27" s="93"/>
      <c r="G27" s="93"/>
      <c r="H27" s="93"/>
      <c r="I27" s="93"/>
      <c r="J27" s="93"/>
      <c r="K27" s="93"/>
      <c r="L27" s="93"/>
    </row>
    <row r="28" spans="2:19" x14ac:dyDescent="0.3">
      <c r="C28" s="93"/>
      <c r="D28" s="93"/>
      <c r="E28" s="93"/>
      <c r="F28" s="93"/>
      <c r="G28" s="93"/>
      <c r="H28" s="93"/>
      <c r="I28" s="93"/>
      <c r="J28" s="93"/>
      <c r="K28" s="93"/>
      <c r="L28" s="93"/>
    </row>
    <row r="29" spans="2:19" x14ac:dyDescent="0.3">
      <c r="S29" t="s">
        <v>250</v>
      </c>
    </row>
    <row r="30" spans="2:19" x14ac:dyDescent="0.3">
      <c r="B30" t="s">
        <v>253</v>
      </c>
      <c r="E30" s="94" t="s">
        <v>46</v>
      </c>
      <c r="F30" s="94"/>
      <c r="S30" t="s">
        <v>251</v>
      </c>
    </row>
    <row r="31" spans="2:19" x14ac:dyDescent="0.3">
      <c r="C31" s="35" t="str">
        <f>IF(E30=S38,"Complete Free zone Module of Income",IF(E30=S34,"If election has been made to exempt foreign income , do not include foreign PE income in computing taxes, its exempt, if election not made then please complete General Data Module","Please complete General Data Module"))</f>
        <v>Please complete General Data Module</v>
      </c>
    </row>
    <row r="33" spans="2:19" x14ac:dyDescent="0.3">
      <c r="S33" t="s">
        <v>46</v>
      </c>
    </row>
    <row r="34" spans="2:19" x14ac:dyDescent="0.3">
      <c r="S34" t="s">
        <v>148</v>
      </c>
    </row>
    <row r="35" spans="2:19" x14ac:dyDescent="0.3">
      <c r="S35" t="s">
        <v>47</v>
      </c>
    </row>
    <row r="36" spans="2:19" x14ac:dyDescent="0.3">
      <c r="S36" t="s">
        <v>48</v>
      </c>
    </row>
    <row r="37" spans="2:19" x14ac:dyDescent="0.3">
      <c r="S37" t="s">
        <v>57</v>
      </c>
    </row>
    <row r="38" spans="2:19" x14ac:dyDescent="0.3">
      <c r="S38" t="s">
        <v>54</v>
      </c>
    </row>
    <row r="39" spans="2:19" x14ac:dyDescent="0.3">
      <c r="B39" s="39" t="s">
        <v>254</v>
      </c>
      <c r="C39" s="33"/>
      <c r="D39" s="33"/>
      <c r="S39" t="s">
        <v>107</v>
      </c>
    </row>
    <row r="40" spans="2:19" x14ac:dyDescent="0.3">
      <c r="B40" s="33"/>
      <c r="C40" s="33"/>
      <c r="D40" s="33"/>
    </row>
    <row r="41" spans="2:19" x14ac:dyDescent="0.3">
      <c r="B41" s="33" t="s">
        <v>262</v>
      </c>
      <c r="C41" s="33"/>
      <c r="D41" s="37">
        <v>7000000</v>
      </c>
      <c r="E41" s="54" t="s">
        <v>9</v>
      </c>
    </row>
    <row r="42" spans="2:19" x14ac:dyDescent="0.3">
      <c r="B42" s="33" t="s">
        <v>263</v>
      </c>
      <c r="C42" s="33"/>
      <c r="D42" s="37"/>
    </row>
    <row r="43" spans="2:19" x14ac:dyDescent="0.3">
      <c r="B43" s="33" t="s">
        <v>302</v>
      </c>
      <c r="C43" s="33"/>
      <c r="D43" s="37">
        <v>5000000</v>
      </c>
      <c r="E43" s="54" t="s">
        <v>299</v>
      </c>
    </row>
    <row r="44" spans="2:19" x14ac:dyDescent="0.3">
      <c r="B44" s="33" t="s">
        <v>286</v>
      </c>
      <c r="C44" s="33"/>
      <c r="D44" s="37">
        <v>200000</v>
      </c>
    </row>
    <row r="45" spans="2:19" x14ac:dyDescent="0.3">
      <c r="B45" s="33" t="s">
        <v>285</v>
      </c>
      <c r="C45" s="33"/>
      <c r="D45" s="37"/>
    </row>
    <row r="46" spans="2:19" x14ac:dyDescent="0.3">
      <c r="B46" s="40" t="s">
        <v>255</v>
      </c>
      <c r="C46" s="40"/>
      <c r="D46" s="40"/>
      <c r="G46" s="22">
        <f>SUM(D41:D44)</f>
        <v>12200000</v>
      </c>
      <c r="H46" t="s">
        <v>257</v>
      </c>
    </row>
    <row r="47" spans="2:19" x14ac:dyDescent="0.3">
      <c r="B47" s="40" t="s">
        <v>258</v>
      </c>
      <c r="C47" s="40"/>
      <c r="D47" s="41">
        <f>G51</f>
        <v>7000000</v>
      </c>
      <c r="G47" s="22">
        <f>D43</f>
        <v>5000000</v>
      </c>
      <c r="H47" t="s">
        <v>213</v>
      </c>
    </row>
    <row r="48" spans="2:19" x14ac:dyDescent="0.3">
      <c r="B48" s="40" t="s">
        <v>287</v>
      </c>
      <c r="C48" s="40"/>
      <c r="D48" s="41">
        <f>G46-D47</f>
        <v>5200000</v>
      </c>
      <c r="F48" s="38"/>
    </row>
    <row r="49" spans="2:13" x14ac:dyDescent="0.3">
      <c r="B49" s="40"/>
      <c r="C49" s="40"/>
      <c r="D49" s="40"/>
      <c r="G49" s="22">
        <v>5000000</v>
      </c>
      <c r="H49" t="s">
        <v>256</v>
      </c>
    </row>
    <row r="50" spans="2:13" x14ac:dyDescent="0.3">
      <c r="B50" s="40" t="s">
        <v>260</v>
      </c>
      <c r="C50" s="40"/>
      <c r="D50" s="41">
        <f>(D48-D49)*0.09</f>
        <v>468000</v>
      </c>
      <c r="G50" s="44">
        <f>(D44+D43)/SUM(D41:D44)</f>
        <v>0.42622950819672129</v>
      </c>
      <c r="H50" t="s">
        <v>259</v>
      </c>
    </row>
    <row r="51" spans="2:13" x14ac:dyDescent="0.3">
      <c r="B51" s="40"/>
      <c r="C51" s="40"/>
      <c r="D51" s="40"/>
      <c r="G51" s="38">
        <f>IF(AND(G50&lt;5%,D43+D44&lt;G49),SUM(D41:D44),D41+D42)</f>
        <v>7000000</v>
      </c>
      <c r="H51" t="s">
        <v>261</v>
      </c>
    </row>
    <row r="54" spans="2:13" x14ac:dyDescent="0.3">
      <c r="B54" s="19" t="s">
        <v>264</v>
      </c>
    </row>
    <row r="56" spans="2:13" x14ac:dyDescent="0.3">
      <c r="B56" s="6" t="s">
        <v>290</v>
      </c>
      <c r="C56" s="86" t="s">
        <v>272</v>
      </c>
      <c r="D56" s="45">
        <v>8000000</v>
      </c>
    </row>
    <row r="57" spans="2:13" x14ac:dyDescent="0.3">
      <c r="B57" s="6" t="s">
        <v>265</v>
      </c>
      <c r="C57" s="87" t="s">
        <v>267</v>
      </c>
      <c r="D57" s="45">
        <v>-4000000</v>
      </c>
    </row>
    <row r="58" spans="2:13" x14ac:dyDescent="0.3">
      <c r="B58" s="6" t="s">
        <v>118</v>
      </c>
      <c r="C58" s="87" t="s">
        <v>267</v>
      </c>
      <c r="D58" s="45">
        <v>-1000000</v>
      </c>
    </row>
    <row r="59" spans="2:13" x14ac:dyDescent="0.3">
      <c r="B59" s="6" t="s">
        <v>120</v>
      </c>
      <c r="C59" s="87" t="s">
        <v>268</v>
      </c>
      <c r="D59" s="46">
        <f>SUM(D56:D58)</f>
        <v>3000000</v>
      </c>
    </row>
    <row r="60" spans="2:13" ht="28.8" x14ac:dyDescent="0.3">
      <c r="B60" s="6" t="s">
        <v>288</v>
      </c>
      <c r="C60" s="87" t="s">
        <v>267</v>
      </c>
      <c r="D60" s="47"/>
      <c r="M60" t="s">
        <v>40</v>
      </c>
    </row>
    <row r="61" spans="2:13" ht="28.8" x14ac:dyDescent="0.3">
      <c r="B61" s="6" t="s">
        <v>291</v>
      </c>
      <c r="C61" s="87"/>
      <c r="D61" s="47" t="s">
        <v>40</v>
      </c>
      <c r="M61" t="s">
        <v>109</v>
      </c>
    </row>
    <row r="62" spans="2:13" ht="43.2" x14ac:dyDescent="0.3">
      <c r="B62" s="6" t="s">
        <v>276</v>
      </c>
      <c r="C62" s="86" t="s">
        <v>269</v>
      </c>
      <c r="D62" s="45">
        <v>50000</v>
      </c>
    </row>
    <row r="63" spans="2:13" ht="43.2" x14ac:dyDescent="0.3">
      <c r="B63" s="6" t="s">
        <v>273</v>
      </c>
      <c r="C63" s="87" t="s">
        <v>272</v>
      </c>
      <c r="D63" s="45"/>
    </row>
    <row r="64" spans="2:13" ht="28.8" x14ac:dyDescent="0.3">
      <c r="B64" s="6" t="s">
        <v>293</v>
      </c>
      <c r="C64" s="87" t="s">
        <v>267</v>
      </c>
      <c r="D64" s="45">
        <v>0</v>
      </c>
    </row>
    <row r="65" spans="2:8" ht="28.8" x14ac:dyDescent="0.3">
      <c r="B65" s="6" t="s">
        <v>270</v>
      </c>
      <c r="C65" s="87" t="s">
        <v>267</v>
      </c>
      <c r="D65" s="45">
        <v>0</v>
      </c>
    </row>
    <row r="66" spans="2:8" ht="72" x14ac:dyDescent="0.3">
      <c r="B66" s="6" t="s">
        <v>274</v>
      </c>
      <c r="C66" s="87" t="s">
        <v>267</v>
      </c>
      <c r="D66" s="45">
        <v>0</v>
      </c>
    </row>
    <row r="67" spans="2:8" ht="57.6" x14ac:dyDescent="0.3">
      <c r="B67" s="6" t="s">
        <v>154</v>
      </c>
      <c r="C67" s="86" t="s">
        <v>271</v>
      </c>
      <c r="D67" s="45">
        <v>-50000</v>
      </c>
    </row>
    <row r="68" spans="2:8" x14ac:dyDescent="0.3">
      <c r="B68" s="6" t="s">
        <v>158</v>
      </c>
      <c r="C68" s="87" t="s">
        <v>266</v>
      </c>
      <c r="D68" s="45">
        <v>300000</v>
      </c>
    </row>
    <row r="69" spans="2:8" x14ac:dyDescent="0.3">
      <c r="B69" s="6" t="s">
        <v>159</v>
      </c>
      <c r="C69" s="87" t="s">
        <v>266</v>
      </c>
      <c r="D69" s="45">
        <v>50000</v>
      </c>
    </row>
    <row r="70" spans="2:8" ht="28.8" x14ac:dyDescent="0.3">
      <c r="B70" s="6" t="s">
        <v>162</v>
      </c>
      <c r="C70" s="87" t="s">
        <v>266</v>
      </c>
      <c r="D70" s="45">
        <v>300000</v>
      </c>
    </row>
    <row r="71" spans="2:8" ht="72" x14ac:dyDescent="0.3">
      <c r="B71" s="6" t="s">
        <v>169</v>
      </c>
      <c r="C71" s="86" t="s">
        <v>294</v>
      </c>
      <c r="D71" s="45">
        <v>0</v>
      </c>
    </row>
    <row r="74" spans="2:8" x14ac:dyDescent="0.3">
      <c r="B74" s="21" t="s">
        <v>275</v>
      </c>
    </row>
    <row r="76" spans="2:8" x14ac:dyDescent="0.3">
      <c r="B76" t="s">
        <v>120</v>
      </c>
      <c r="D76" s="48">
        <f>D59</f>
        <v>3000000</v>
      </c>
    </row>
    <row r="77" spans="2:8" x14ac:dyDescent="0.3">
      <c r="B77" t="s">
        <v>61</v>
      </c>
      <c r="D77" s="15"/>
    </row>
    <row r="78" spans="2:8" x14ac:dyDescent="0.3">
      <c r="B78" t="s">
        <v>289</v>
      </c>
      <c r="D78" s="48">
        <f>D60</f>
        <v>0</v>
      </c>
    </row>
    <row r="79" spans="2:8" x14ac:dyDescent="0.3">
      <c r="B79" t="s">
        <v>292</v>
      </c>
      <c r="D79" s="48">
        <f>IF(D61="Yes",D62,0)</f>
        <v>50000</v>
      </c>
      <c r="G79" t="s">
        <v>277</v>
      </c>
    </row>
    <row r="80" spans="2:8" x14ac:dyDescent="0.3">
      <c r="B80" t="s">
        <v>135</v>
      </c>
      <c r="D80" s="48">
        <f>D63</f>
        <v>0</v>
      </c>
      <c r="G80" t="s">
        <v>278</v>
      </c>
      <c r="H80" s="28">
        <f>0.3*(D59+D67+D68)</f>
        <v>975000</v>
      </c>
    </row>
    <row r="81" spans="2:9" x14ac:dyDescent="0.3">
      <c r="B81" t="s">
        <v>140</v>
      </c>
      <c r="D81" s="48">
        <f>D64+D66</f>
        <v>0</v>
      </c>
      <c r="G81" t="s">
        <v>279</v>
      </c>
      <c r="H81" s="22">
        <v>12000000</v>
      </c>
    </row>
    <row r="82" spans="2:9" x14ac:dyDescent="0.3">
      <c r="B82" t="s">
        <v>143</v>
      </c>
      <c r="D82" s="48">
        <f>D65</f>
        <v>0</v>
      </c>
    </row>
    <row r="83" spans="2:9" x14ac:dyDescent="0.3">
      <c r="B83" t="s">
        <v>151</v>
      </c>
      <c r="D83" s="48">
        <f>D67-H84</f>
        <v>0</v>
      </c>
      <c r="G83" t="s">
        <v>280</v>
      </c>
      <c r="H83" s="38">
        <f>IF(D67&gt;12000000,MAX(H80,H81),D67)</f>
        <v>-50000</v>
      </c>
    </row>
    <row r="84" spans="2:9" x14ac:dyDescent="0.3">
      <c r="B84" t="s">
        <v>159</v>
      </c>
      <c r="D84" s="48">
        <f>D69*0.5</f>
        <v>25000</v>
      </c>
      <c r="G84" t="s">
        <v>281</v>
      </c>
      <c r="H84">
        <f>IF(D67&lt;H81,D67,H83)</f>
        <v>-50000</v>
      </c>
    </row>
    <row r="85" spans="2:9" x14ac:dyDescent="0.3">
      <c r="B85" t="s">
        <v>165</v>
      </c>
      <c r="D85" s="48">
        <f>D70</f>
        <v>300000</v>
      </c>
    </row>
    <row r="86" spans="2:9" x14ac:dyDescent="0.3">
      <c r="B86" t="s">
        <v>168</v>
      </c>
      <c r="D86" s="48">
        <f>D71</f>
        <v>0</v>
      </c>
    </row>
    <row r="87" spans="2:9" x14ac:dyDescent="0.3">
      <c r="D87" s="48"/>
    </row>
    <row r="88" spans="2:9" ht="37.200000000000003" customHeight="1" x14ac:dyDescent="0.3">
      <c r="B88" t="s">
        <v>172</v>
      </c>
      <c r="D88" s="48">
        <f>SUM(D76:D87)</f>
        <v>3375000</v>
      </c>
      <c r="G88" s="91" t="str">
        <f>IF(AND(D88&gt;3000000,D88&lt;5000000),"You can use IFRS SME for book keeping","You wil need to have full IFRS implemented and audit done")</f>
        <v>You can use IFRS SME for book keeping</v>
      </c>
      <c r="H88" s="91"/>
      <c r="I88" s="91"/>
    </row>
    <row r="89" spans="2:9" x14ac:dyDescent="0.3">
      <c r="B89" t="s">
        <v>174</v>
      </c>
      <c r="D89" s="48">
        <f>D88*E89</f>
        <v>675000</v>
      </c>
      <c r="E89" s="51">
        <v>0.2</v>
      </c>
      <c r="F89" s="42" t="str">
        <f>IF(E30=S35,"Please enter percentage of unincorporated partnership","")</f>
        <v/>
      </c>
    </row>
    <row r="90" spans="2:9" x14ac:dyDescent="0.3">
      <c r="D90" s="48"/>
    </row>
    <row r="91" spans="2:9" x14ac:dyDescent="0.3">
      <c r="B91" t="s">
        <v>68</v>
      </c>
      <c r="C91" t="s">
        <v>282</v>
      </c>
      <c r="D91" s="45"/>
    </row>
    <row r="92" spans="2:9" x14ac:dyDescent="0.3">
      <c r="B92" t="s">
        <v>62</v>
      </c>
      <c r="D92" s="49">
        <f>IF(AND(E89&gt;0.1%,F89="Please enter percentage of unincorporated partnership"),D89+D91,D88+D91)</f>
        <v>3375000</v>
      </c>
    </row>
    <row r="93" spans="2:9" x14ac:dyDescent="0.3">
      <c r="D93" s="15"/>
    </row>
    <row r="94" spans="2:9" x14ac:dyDescent="0.3">
      <c r="B94" t="s">
        <v>283</v>
      </c>
      <c r="D94" s="48">
        <f>IF(D92&gt;375000,375000,D92)</f>
        <v>375000</v>
      </c>
    </row>
    <row r="95" spans="2:9" x14ac:dyDescent="0.3">
      <c r="B95" s="4" t="s">
        <v>284</v>
      </c>
      <c r="D95" s="48">
        <f>(D92-D94)*0.09</f>
        <v>270000</v>
      </c>
    </row>
    <row r="96" spans="2:9" x14ac:dyDescent="0.3">
      <c r="B96" s="4"/>
      <c r="D96" s="15"/>
    </row>
    <row r="97" spans="2:4" x14ac:dyDescent="0.3">
      <c r="B97" s="4" t="s">
        <v>66</v>
      </c>
      <c r="C97" t="s">
        <v>267</v>
      </c>
      <c r="D97" s="45">
        <v>-500</v>
      </c>
    </row>
    <row r="98" spans="2:4" ht="15" thickBot="1" x14ac:dyDescent="0.35">
      <c r="B98" s="4" t="s">
        <v>230</v>
      </c>
      <c r="D98" s="50">
        <f>D95+D97</f>
        <v>269500</v>
      </c>
    </row>
    <row r="99" spans="2:4" ht="15" thickTop="1" x14ac:dyDescent="0.3"/>
    <row r="102" spans="2:4" x14ac:dyDescent="0.3">
      <c r="B102" s="1" t="s">
        <v>295</v>
      </c>
    </row>
    <row r="103" spans="2:4" x14ac:dyDescent="0.3">
      <c r="B103" s="52"/>
    </row>
    <row r="104" spans="2:4" x14ac:dyDescent="0.3">
      <c r="B104" s="52"/>
    </row>
    <row r="105" spans="2:4" x14ac:dyDescent="0.3">
      <c r="B105" s="52" t="s">
        <v>296</v>
      </c>
    </row>
    <row r="107" spans="2:4" x14ac:dyDescent="0.3">
      <c r="B107" s="53" t="s">
        <v>13</v>
      </c>
    </row>
    <row r="108" spans="2:4" x14ac:dyDescent="0.3">
      <c r="B108" s="53" t="s">
        <v>14</v>
      </c>
    </row>
    <row r="109" spans="2:4" x14ac:dyDescent="0.3">
      <c r="B109" s="53" t="s">
        <v>297</v>
      </c>
    </row>
    <row r="110" spans="2:4" x14ac:dyDescent="0.3">
      <c r="B110" s="53" t="s">
        <v>16</v>
      </c>
    </row>
    <row r="111" spans="2:4" x14ac:dyDescent="0.3">
      <c r="B111" s="53" t="s">
        <v>17</v>
      </c>
    </row>
    <row r="112" spans="2:4" x14ac:dyDescent="0.3">
      <c r="B112" s="53" t="s">
        <v>18</v>
      </c>
    </row>
    <row r="113" spans="2:2" x14ac:dyDescent="0.3">
      <c r="B113" s="53" t="s">
        <v>19</v>
      </c>
    </row>
    <row r="116" spans="2:2" x14ac:dyDescent="0.3">
      <c r="B116" s="53" t="s">
        <v>298</v>
      </c>
    </row>
    <row r="117" spans="2:2" x14ac:dyDescent="0.3">
      <c r="B117" s="53" t="s">
        <v>21</v>
      </c>
    </row>
    <row r="118" spans="2:2" x14ac:dyDescent="0.3">
      <c r="B118" s="53" t="s">
        <v>22</v>
      </c>
    </row>
    <row r="119" spans="2:2" x14ac:dyDescent="0.3">
      <c r="B119" s="53" t="s">
        <v>23</v>
      </c>
    </row>
    <row r="120" spans="2:2" x14ac:dyDescent="0.3">
      <c r="B120" s="53" t="s">
        <v>24</v>
      </c>
    </row>
    <row r="121" spans="2:2" x14ac:dyDescent="0.3">
      <c r="B121" s="53" t="s">
        <v>25</v>
      </c>
    </row>
    <row r="122" spans="2:2" x14ac:dyDescent="0.3">
      <c r="B122" s="53" t="s">
        <v>26</v>
      </c>
    </row>
    <row r="123" spans="2:2" x14ac:dyDescent="0.3">
      <c r="B123" s="53" t="s">
        <v>27</v>
      </c>
    </row>
    <row r="124" spans="2:2" x14ac:dyDescent="0.3">
      <c r="B124" s="53" t="s">
        <v>28</v>
      </c>
    </row>
    <row r="125" spans="2:2" x14ac:dyDescent="0.3">
      <c r="B125" s="53" t="s">
        <v>29</v>
      </c>
    </row>
    <row r="126" spans="2:2" x14ac:dyDescent="0.3">
      <c r="B126" s="53" t="s">
        <v>30</v>
      </c>
    </row>
    <row r="127" spans="2:2" x14ac:dyDescent="0.3">
      <c r="B127" s="53" t="s">
        <v>31</v>
      </c>
    </row>
    <row r="128" spans="2:2" x14ac:dyDescent="0.3">
      <c r="B128" s="53" t="s">
        <v>32</v>
      </c>
    </row>
    <row r="129" spans="2:2" x14ac:dyDescent="0.3">
      <c r="B129" s="53" t="s">
        <v>33</v>
      </c>
    </row>
    <row r="132" spans="2:2" x14ac:dyDescent="0.3">
      <c r="B132" s="55" t="s">
        <v>301</v>
      </c>
    </row>
    <row r="133" spans="2:2" x14ac:dyDescent="0.3">
      <c r="B133" s="54" t="s">
        <v>9</v>
      </c>
    </row>
    <row r="134" spans="2:2" x14ac:dyDescent="0.3">
      <c r="B134" t="s">
        <v>303</v>
      </c>
    </row>
    <row r="135" spans="2:2" x14ac:dyDescent="0.3">
      <c r="B135" t="s">
        <v>304</v>
      </c>
    </row>
    <row r="136" spans="2:2" x14ac:dyDescent="0.3">
      <c r="B136" t="s">
        <v>305</v>
      </c>
    </row>
    <row r="137" spans="2:2" x14ac:dyDescent="0.3">
      <c r="B137" t="s">
        <v>306</v>
      </c>
    </row>
    <row r="138" spans="2:2" x14ac:dyDescent="0.3">
      <c r="B138" t="s">
        <v>307</v>
      </c>
    </row>
    <row r="139" spans="2:2" x14ac:dyDescent="0.3">
      <c r="B139" t="s">
        <v>308</v>
      </c>
    </row>
    <row r="140" spans="2:2" x14ac:dyDescent="0.3">
      <c r="B140" t="s">
        <v>309</v>
      </c>
    </row>
    <row r="141" spans="2:2" x14ac:dyDescent="0.3">
      <c r="B141" t="s">
        <v>310</v>
      </c>
    </row>
    <row r="142" spans="2:2" x14ac:dyDescent="0.3">
      <c r="B142" t="s">
        <v>311</v>
      </c>
    </row>
    <row r="143" spans="2:2" x14ac:dyDescent="0.3">
      <c r="B143" t="s">
        <v>312</v>
      </c>
    </row>
    <row r="144" spans="2:2" x14ac:dyDescent="0.3">
      <c r="B144" t="s">
        <v>313</v>
      </c>
    </row>
    <row r="145" spans="2:11" x14ac:dyDescent="0.3">
      <c r="B145" t="s">
        <v>314</v>
      </c>
    </row>
    <row r="146" spans="2:11" x14ac:dyDescent="0.3">
      <c r="B146" t="s">
        <v>315</v>
      </c>
    </row>
    <row r="147" spans="2:11" x14ac:dyDescent="0.3">
      <c r="B147" t="s">
        <v>316</v>
      </c>
    </row>
    <row r="149" spans="2:11" x14ac:dyDescent="0.3">
      <c r="B149" s="54" t="s">
        <v>299</v>
      </c>
    </row>
    <row r="150" spans="2:11" x14ac:dyDescent="0.3">
      <c r="B150" t="s">
        <v>317</v>
      </c>
    </row>
    <row r="151" spans="2:11" x14ac:dyDescent="0.3">
      <c r="B151" t="s">
        <v>318</v>
      </c>
    </row>
    <row r="152" spans="2:11" x14ac:dyDescent="0.3">
      <c r="B152" t="s">
        <v>319</v>
      </c>
    </row>
    <row r="153" spans="2:11" x14ac:dyDescent="0.3">
      <c r="B153" t="s">
        <v>320</v>
      </c>
    </row>
    <row r="154" spans="2:11" x14ac:dyDescent="0.3">
      <c r="B154" t="s">
        <v>321</v>
      </c>
    </row>
    <row r="155" spans="2:11" x14ac:dyDescent="0.3">
      <c r="B155" t="s">
        <v>322</v>
      </c>
    </row>
    <row r="157" spans="2:11" x14ac:dyDescent="0.3">
      <c r="B157" s="54" t="s">
        <v>300</v>
      </c>
      <c r="J157" s="56">
        <f>D16</f>
        <v>44938</v>
      </c>
      <c r="K157" s="56">
        <f>J157+365</f>
        <v>45303</v>
      </c>
    </row>
    <row r="158" spans="2:11" x14ac:dyDescent="0.3">
      <c r="B158" t="str">
        <f>"Your tax period is from  "&amp;K157&amp;"to "&amp;K158&amp;".You should register before "&amp;K158&amp;" with FTA"</f>
        <v>Your tax period is from  45303to 45656.You should register before 45656 with FTA</v>
      </c>
      <c r="J158" s="56">
        <f>H16</f>
        <v>45291</v>
      </c>
      <c r="K158" s="56">
        <f>J158+365</f>
        <v>45656</v>
      </c>
    </row>
  </sheetData>
  <mergeCells count="10">
    <mergeCell ref="G88:I88"/>
    <mergeCell ref="D16:E16"/>
    <mergeCell ref="H16:I16"/>
    <mergeCell ref="C26:L28"/>
    <mergeCell ref="E30:F30"/>
    <mergeCell ref="B2:J6"/>
    <mergeCell ref="C10:F10"/>
    <mergeCell ref="C11:F11"/>
    <mergeCell ref="C12:F12"/>
    <mergeCell ref="C13:F13"/>
  </mergeCells>
  <phoneticPr fontId="5" type="noConversion"/>
  <dataValidations count="4">
    <dataValidation type="list" allowBlank="1" showInputMessage="1" showErrorMessage="1" sqref="E19" xr:uid="{B943CEBD-CAD2-4B22-8E61-F8350F718796}">
      <formula1>$S$15:$S$17</formula1>
    </dataValidation>
    <dataValidation type="list" allowBlank="1" showInputMessage="1" showErrorMessage="1" sqref="E24" xr:uid="{EDCAB9EF-2F49-4C51-A77E-612A2361F756}">
      <formula1>$S$24:$S$27</formula1>
    </dataValidation>
    <dataValidation type="list" allowBlank="1" showInputMessage="1" showErrorMessage="1" sqref="E30:F30" xr:uid="{C377F7F6-7FE9-4C98-87FE-7D4700EC503A}">
      <formula1>$S$33:$S$40</formula1>
    </dataValidation>
    <dataValidation type="list" allowBlank="1" showInputMessage="1" showErrorMessage="1" sqref="D61" xr:uid="{A1ACD3B1-FF84-41DF-8783-21E25112BA0C}">
      <formula1>$M$60:$M$61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727C-405E-4096-AB1C-0090DA1127FA}">
  <dimension ref="A2:AE161"/>
  <sheetViews>
    <sheetView zoomScale="90" zoomScaleNormal="90" workbookViewId="0">
      <selection activeCell="F143" sqref="F143"/>
    </sheetView>
  </sheetViews>
  <sheetFormatPr defaultRowHeight="14.4" x14ac:dyDescent="0.3"/>
  <cols>
    <col min="1" max="1" width="9.88671875" customWidth="1"/>
    <col min="5" max="5" width="10.5546875" customWidth="1"/>
    <col min="7" max="7" width="8.88671875" customWidth="1"/>
    <col min="17" max="17" width="1.109375" customWidth="1"/>
    <col min="18" max="18" width="8.88671875" customWidth="1"/>
    <col min="19" max="19" width="1.109375" customWidth="1"/>
    <col min="20" max="20" width="10.109375" customWidth="1"/>
  </cols>
  <sheetData>
    <row r="2" spans="1:20" x14ac:dyDescent="0.3">
      <c r="A2" s="19" t="s">
        <v>374</v>
      </c>
      <c r="T2" s="68" t="s">
        <v>343</v>
      </c>
    </row>
    <row r="3" spans="1:20" ht="15" thickBot="1" x14ac:dyDescent="0.35">
      <c r="P3" s="43" t="s">
        <v>373</v>
      </c>
      <c r="Q3" s="43"/>
      <c r="R3" s="43" t="s">
        <v>372</v>
      </c>
      <c r="S3" s="43"/>
      <c r="T3" s="85" t="s">
        <v>371</v>
      </c>
    </row>
    <row r="4" spans="1:20" ht="15" thickBot="1" x14ac:dyDescent="0.35">
      <c r="P4" s="84"/>
      <c r="R4" s="84"/>
      <c r="T4" s="71"/>
    </row>
    <row r="13" spans="1:20" x14ac:dyDescent="0.3">
      <c r="A13" s="100" t="s">
        <v>370</v>
      </c>
      <c r="B13" s="6" t="s">
        <v>2</v>
      </c>
      <c r="C13" s="103"/>
      <c r="D13" s="103"/>
      <c r="E13" s="103"/>
    </row>
    <row r="14" spans="1:20" s="81" customFormat="1" ht="4.2" customHeight="1" x14ac:dyDescent="0.3">
      <c r="A14" s="100"/>
      <c r="B14" s="83"/>
      <c r="C14" s="82"/>
      <c r="D14" s="82"/>
      <c r="E14" s="82"/>
    </row>
    <row r="15" spans="1:20" x14ac:dyDescent="0.3">
      <c r="A15" s="100"/>
      <c r="B15" s="6" t="s">
        <v>5</v>
      </c>
      <c r="C15" s="103"/>
      <c r="D15" s="103"/>
      <c r="E15" s="103"/>
    </row>
    <row r="16" spans="1:20" s="81" customFormat="1" ht="4.2" customHeight="1" x14ac:dyDescent="0.3">
      <c r="A16" s="100"/>
      <c r="B16" s="83"/>
      <c r="C16" s="82"/>
      <c r="D16" s="82"/>
      <c r="E16" s="82"/>
    </row>
    <row r="17" spans="1:23" x14ac:dyDescent="0.3">
      <c r="A17" s="100"/>
      <c r="B17" s="6" t="s">
        <v>4</v>
      </c>
      <c r="C17" s="103"/>
      <c r="D17" s="103"/>
      <c r="E17" s="103"/>
    </row>
    <row r="18" spans="1:23" s="81" customFormat="1" ht="4.2" customHeight="1" x14ac:dyDescent="0.3">
      <c r="A18" s="100"/>
      <c r="B18" s="83"/>
      <c r="C18" s="82"/>
      <c r="D18" s="82"/>
      <c r="E18" s="82"/>
    </row>
    <row r="19" spans="1:23" x14ac:dyDescent="0.3">
      <c r="A19" s="100"/>
      <c r="B19" s="6" t="s">
        <v>3</v>
      </c>
      <c r="C19" s="103"/>
      <c r="D19" s="103"/>
      <c r="E19" s="103"/>
    </row>
    <row r="26" spans="1:23" x14ac:dyDescent="0.3">
      <c r="R26" t="s">
        <v>369</v>
      </c>
    </row>
    <row r="29" spans="1:23" x14ac:dyDescent="0.3">
      <c r="W29" t="s">
        <v>368</v>
      </c>
    </row>
    <row r="43" spans="18:20" ht="15" thickBot="1" x14ac:dyDescent="0.35"/>
    <row r="44" spans="18:20" ht="15" thickBot="1" x14ac:dyDescent="0.35">
      <c r="R44" s="104">
        <v>0</v>
      </c>
      <c r="S44" s="105"/>
      <c r="T44" s="106"/>
    </row>
    <row r="45" spans="18:20" x14ac:dyDescent="0.3">
      <c r="R45" s="107" t="s">
        <v>367</v>
      </c>
      <c r="S45" s="107"/>
      <c r="T45" s="107"/>
    </row>
    <row r="51" spans="2:10" ht="15" thickBot="1" x14ac:dyDescent="0.35"/>
    <row r="52" spans="2:10" ht="15" thickBot="1" x14ac:dyDescent="0.35">
      <c r="G52" s="36" t="s">
        <v>341</v>
      </c>
      <c r="H52" s="101"/>
      <c r="I52" s="102"/>
    </row>
    <row r="60" spans="2:10" ht="15" thickBot="1" x14ac:dyDescent="0.35"/>
    <row r="61" spans="2:10" ht="15" thickBot="1" x14ac:dyDescent="0.35">
      <c r="B61" t="s">
        <v>366</v>
      </c>
      <c r="G61" s="79"/>
      <c r="I61" s="71"/>
      <c r="J61" s="80" t="s">
        <v>365</v>
      </c>
    </row>
    <row r="62" spans="2:10" ht="15" thickBot="1" x14ac:dyDescent="0.35">
      <c r="B62" t="s">
        <v>364</v>
      </c>
      <c r="G62" s="79"/>
      <c r="I62" s="71"/>
      <c r="J62" s="78" t="s">
        <v>363</v>
      </c>
    </row>
    <row r="63" spans="2:10" ht="15" thickBot="1" x14ac:dyDescent="0.35">
      <c r="G63" s="79"/>
      <c r="I63" s="71"/>
      <c r="J63" s="78"/>
    </row>
    <row r="70" spans="15:18" ht="3" customHeight="1" thickBot="1" x14ac:dyDescent="0.35"/>
    <row r="71" spans="15:18" ht="15" thickBot="1" x14ac:dyDescent="0.35">
      <c r="O71" s="71"/>
      <c r="R71" s="71"/>
    </row>
    <row r="72" spans="15:18" x14ac:dyDescent="0.3">
      <c r="O72" s="75" t="s">
        <v>358</v>
      </c>
      <c r="R72" s="75" t="s">
        <v>362</v>
      </c>
    </row>
    <row r="80" spans="15:18" ht="15" thickBot="1" x14ac:dyDescent="0.35"/>
    <row r="81" spans="1:31" ht="15" thickBot="1" x14ac:dyDescent="0.35">
      <c r="V81" s="77" t="s">
        <v>359</v>
      </c>
      <c r="W81" s="71"/>
      <c r="X81" s="95" t="s">
        <v>86</v>
      </c>
      <c r="Y81" s="96"/>
      <c r="Z81" s="76"/>
      <c r="AA81" s="76"/>
      <c r="AB81" s="76"/>
      <c r="AC81" s="76"/>
      <c r="AD81" s="76"/>
      <c r="AE81" s="76"/>
    </row>
    <row r="82" spans="1:31" ht="15" thickBot="1" x14ac:dyDescent="0.35">
      <c r="N82" s="97" t="s">
        <v>361</v>
      </c>
      <c r="V82" s="77" t="s">
        <v>359</v>
      </c>
      <c r="W82" s="71"/>
      <c r="X82" s="95" t="s">
        <v>87</v>
      </c>
      <c r="Y82" s="96"/>
      <c r="Z82" s="96"/>
      <c r="AA82" s="76"/>
      <c r="AB82" s="76"/>
      <c r="AC82" s="76"/>
      <c r="AD82" s="76"/>
      <c r="AE82" s="76"/>
    </row>
    <row r="83" spans="1:31" ht="15" thickBot="1" x14ac:dyDescent="0.35">
      <c r="N83" s="97"/>
      <c r="V83" s="77" t="s">
        <v>359</v>
      </c>
      <c r="W83" s="71"/>
      <c r="X83" s="95" t="s">
        <v>88</v>
      </c>
      <c r="Y83" s="96"/>
      <c r="Z83" s="96"/>
      <c r="AA83" s="96"/>
      <c r="AB83" s="76"/>
      <c r="AC83" s="76"/>
      <c r="AD83" s="76"/>
      <c r="AE83" s="76"/>
    </row>
    <row r="84" spans="1:31" ht="15.75" customHeight="1" thickBot="1" x14ac:dyDescent="0.35">
      <c r="P84" s="97" t="s">
        <v>360</v>
      </c>
      <c r="V84" s="77" t="s">
        <v>359</v>
      </c>
      <c r="W84" s="71"/>
      <c r="X84" s="95" t="s">
        <v>89</v>
      </c>
      <c r="Y84" s="96"/>
      <c r="Z84" s="96"/>
      <c r="AA84" s="96"/>
      <c r="AB84" s="76"/>
      <c r="AC84" s="76"/>
      <c r="AD84" s="76"/>
      <c r="AE84" s="76"/>
    </row>
    <row r="85" spans="1:31" ht="15" thickBot="1" x14ac:dyDescent="0.35">
      <c r="N85" s="71"/>
      <c r="P85" s="97"/>
      <c r="V85" s="77" t="s">
        <v>359</v>
      </c>
      <c r="W85" s="71"/>
      <c r="X85" s="95" t="s">
        <v>90</v>
      </c>
      <c r="Y85" s="96"/>
      <c r="Z85" s="96"/>
      <c r="AA85" s="96"/>
      <c r="AB85" s="96"/>
      <c r="AC85" s="96"/>
      <c r="AD85" s="96"/>
      <c r="AE85" s="76"/>
    </row>
    <row r="86" spans="1:31" ht="15" thickBot="1" x14ac:dyDescent="0.35">
      <c r="N86" s="34" t="s">
        <v>359</v>
      </c>
      <c r="P86" s="97"/>
      <c r="V86" s="77" t="s">
        <v>359</v>
      </c>
      <c r="W86" s="71"/>
      <c r="X86" s="95" t="s">
        <v>91</v>
      </c>
      <c r="Y86" s="96"/>
      <c r="Z86" s="96"/>
      <c r="AA86" s="96"/>
      <c r="AB86" s="96"/>
      <c r="AC86" s="96"/>
      <c r="AD86" s="76"/>
      <c r="AE86" s="76"/>
    </row>
    <row r="87" spans="1:31" ht="15" thickBot="1" x14ac:dyDescent="0.35">
      <c r="P87" s="71"/>
      <c r="V87" s="77" t="s">
        <v>359</v>
      </c>
      <c r="W87" s="71"/>
      <c r="X87" s="95" t="s">
        <v>92</v>
      </c>
      <c r="Y87" s="96"/>
      <c r="Z87" s="96"/>
      <c r="AA87" s="96"/>
      <c r="AB87" s="96"/>
      <c r="AC87" s="96"/>
      <c r="AD87" s="96"/>
      <c r="AE87" s="96"/>
    </row>
    <row r="88" spans="1:31" ht="15" thickBot="1" x14ac:dyDescent="0.35">
      <c r="P88" s="34" t="s">
        <v>359</v>
      </c>
      <c r="T88" s="71"/>
      <c r="V88" s="77" t="s">
        <v>359</v>
      </c>
      <c r="W88" s="71"/>
      <c r="X88" s="95" t="s">
        <v>93</v>
      </c>
      <c r="Y88" s="96"/>
      <c r="Z88" s="76"/>
      <c r="AA88" s="76"/>
      <c r="AB88" s="76"/>
      <c r="AC88" s="76"/>
      <c r="AD88" s="76"/>
      <c r="AE88" s="76"/>
    </row>
    <row r="89" spans="1:31" ht="15" thickBot="1" x14ac:dyDescent="0.35">
      <c r="T89" s="68" t="s">
        <v>359</v>
      </c>
      <c r="V89" s="77" t="s">
        <v>359</v>
      </c>
      <c r="W89" s="71"/>
      <c r="X89" s="95" t="s">
        <v>94</v>
      </c>
      <c r="Y89" s="96"/>
      <c r="Z89" s="96"/>
      <c r="AA89" s="76"/>
      <c r="AB89" s="76"/>
      <c r="AC89" s="76"/>
      <c r="AD89" s="76"/>
      <c r="AE89" s="76"/>
    </row>
    <row r="90" spans="1:31" ht="15" thickBot="1" x14ac:dyDescent="0.35">
      <c r="C90" s="71"/>
      <c r="V90" s="77" t="s">
        <v>359</v>
      </c>
      <c r="W90" s="71"/>
      <c r="X90" s="95" t="s">
        <v>95</v>
      </c>
      <c r="Y90" s="96"/>
      <c r="Z90" s="96"/>
      <c r="AA90" s="76"/>
      <c r="AB90" s="76"/>
      <c r="AC90" s="76"/>
      <c r="AD90" s="76"/>
      <c r="AE90" s="76"/>
    </row>
    <row r="91" spans="1:31" ht="15" thickBot="1" x14ac:dyDescent="0.35">
      <c r="C91" s="75" t="s">
        <v>358</v>
      </c>
      <c r="V91" s="77" t="s">
        <v>359</v>
      </c>
      <c r="W91" s="71"/>
      <c r="X91" s="95" t="s">
        <v>96</v>
      </c>
      <c r="Y91" s="96"/>
      <c r="Z91" s="76"/>
      <c r="AA91" s="76"/>
      <c r="AB91" s="76"/>
      <c r="AC91" s="76"/>
      <c r="AD91" s="76"/>
      <c r="AE91" s="76"/>
    </row>
    <row r="92" spans="1:31" ht="15" thickBot="1" x14ac:dyDescent="0.35">
      <c r="V92" s="77" t="s">
        <v>359</v>
      </c>
      <c r="W92" s="71"/>
      <c r="X92" s="95" t="s">
        <v>97</v>
      </c>
      <c r="Y92" s="96"/>
      <c r="Z92" s="96"/>
      <c r="AA92" s="76"/>
      <c r="AB92" s="76"/>
      <c r="AC92" s="76"/>
      <c r="AD92" s="76"/>
      <c r="AE92" s="76"/>
    </row>
    <row r="93" spans="1:31" ht="15" thickBot="1" x14ac:dyDescent="0.35"/>
    <row r="94" spans="1:31" ht="15" thickBot="1" x14ac:dyDescent="0.35">
      <c r="U94" s="71"/>
    </row>
    <row r="95" spans="1:31" ht="16.2" thickBot="1" x14ac:dyDescent="0.35">
      <c r="A95" s="70" t="s">
        <v>115</v>
      </c>
      <c r="U95" s="75" t="s">
        <v>358</v>
      </c>
    </row>
    <row r="96" spans="1:31" ht="15" thickBot="1" x14ac:dyDescent="0.35">
      <c r="B96" t="s">
        <v>116</v>
      </c>
      <c r="C96" s="71"/>
      <c r="D96" s="68" t="s">
        <v>357</v>
      </c>
    </row>
    <row r="97" spans="2:9" ht="4.2" customHeight="1" x14ac:dyDescent="0.3">
      <c r="D97" s="68"/>
    </row>
    <row r="98" spans="2:9" x14ac:dyDescent="0.3">
      <c r="B98" t="s">
        <v>117</v>
      </c>
    </row>
    <row r="99" spans="2:9" ht="4.2" customHeight="1" x14ac:dyDescent="0.3"/>
    <row r="100" spans="2:9" x14ac:dyDescent="0.3">
      <c r="B100" t="s">
        <v>118</v>
      </c>
    </row>
    <row r="101" spans="2:9" ht="4.2" customHeight="1" thickBot="1" x14ac:dyDescent="0.35"/>
    <row r="102" spans="2:9" ht="15" thickBot="1" x14ac:dyDescent="0.35">
      <c r="B102" t="s">
        <v>120</v>
      </c>
      <c r="D102" s="71"/>
      <c r="E102" s="68" t="s">
        <v>341</v>
      </c>
    </row>
    <row r="103" spans="2:9" ht="4.2" customHeight="1" thickBot="1" x14ac:dyDescent="0.35">
      <c r="E103" s="68"/>
    </row>
    <row r="104" spans="2:9" ht="15" thickBot="1" x14ac:dyDescent="0.35">
      <c r="B104" t="s">
        <v>356</v>
      </c>
      <c r="G104" s="71"/>
      <c r="H104" s="68" t="s">
        <v>355</v>
      </c>
    </row>
    <row r="105" spans="2:9" ht="4.2" customHeight="1" thickBot="1" x14ac:dyDescent="0.35">
      <c r="H105" s="68"/>
    </row>
    <row r="106" spans="2:9" ht="15" thickBot="1" x14ac:dyDescent="0.35">
      <c r="B106" t="s">
        <v>133</v>
      </c>
      <c r="H106" s="71"/>
      <c r="I106" s="68" t="s">
        <v>354</v>
      </c>
    </row>
    <row r="107" spans="2:9" ht="4.2" customHeight="1" thickBot="1" x14ac:dyDescent="0.35">
      <c r="H107" s="74"/>
      <c r="I107" s="68"/>
    </row>
    <row r="108" spans="2:9" ht="15" thickBot="1" x14ac:dyDescent="0.35">
      <c r="B108" t="s">
        <v>137</v>
      </c>
      <c r="H108" s="71"/>
      <c r="I108" s="68" t="s">
        <v>352</v>
      </c>
    </row>
    <row r="109" spans="2:9" ht="4.2" customHeight="1" thickBot="1" x14ac:dyDescent="0.35">
      <c r="I109" s="68"/>
    </row>
    <row r="110" spans="2:9" ht="15" thickBot="1" x14ac:dyDescent="0.35">
      <c r="B110" t="s">
        <v>353</v>
      </c>
      <c r="G110" s="71"/>
      <c r="H110" s="68" t="s">
        <v>352</v>
      </c>
    </row>
    <row r="111" spans="2:9" ht="4.2" customHeight="1" x14ac:dyDescent="0.3">
      <c r="H111" s="68"/>
    </row>
    <row r="112" spans="2:9" x14ac:dyDescent="0.3">
      <c r="B112" t="s">
        <v>144</v>
      </c>
    </row>
    <row r="113" spans="2:22" ht="4.2" customHeight="1" thickBot="1" x14ac:dyDescent="0.35"/>
    <row r="114" spans="2:22" ht="15" thickBot="1" x14ac:dyDescent="0.35">
      <c r="M114" s="71"/>
      <c r="N114" s="68" t="s">
        <v>352</v>
      </c>
    </row>
    <row r="115" spans="2:22" ht="4.2" customHeight="1" thickBot="1" x14ac:dyDescent="0.35"/>
    <row r="116" spans="2:22" ht="15" thickBot="1" x14ac:dyDescent="0.35">
      <c r="H116" s="73" t="s">
        <v>108</v>
      </c>
      <c r="I116" s="68" t="s">
        <v>351</v>
      </c>
    </row>
    <row r="117" spans="2:22" x14ac:dyDescent="0.3">
      <c r="B117" t="s">
        <v>350</v>
      </c>
    </row>
    <row r="119" spans="2:22" ht="10.199999999999999" customHeight="1" thickBot="1" x14ac:dyDescent="0.35"/>
    <row r="120" spans="2:22" ht="15" thickBot="1" x14ac:dyDescent="0.35">
      <c r="B120" t="s">
        <v>154</v>
      </c>
      <c r="G120" s="71">
        <f>IF(12000000&gt;(30%*D102),12000000,(30%*D102))</f>
        <v>12000000</v>
      </c>
      <c r="H120" s="68" t="s">
        <v>349</v>
      </c>
      <c r="V120" s="72"/>
    </row>
    <row r="121" spans="2:22" ht="4.2" customHeight="1" thickBot="1" x14ac:dyDescent="0.35"/>
    <row r="122" spans="2:22" ht="15" thickBot="1" x14ac:dyDescent="0.35">
      <c r="B122" t="s">
        <v>158</v>
      </c>
      <c r="F122" s="71"/>
      <c r="G122" s="68" t="s">
        <v>348</v>
      </c>
    </row>
    <row r="123" spans="2:22" ht="4.2" customHeight="1" thickBot="1" x14ac:dyDescent="0.35"/>
    <row r="124" spans="2:22" ht="15" thickBot="1" x14ac:dyDescent="0.35">
      <c r="B124" t="s">
        <v>159</v>
      </c>
      <c r="F124" s="71"/>
      <c r="G124" s="68" t="s">
        <v>347</v>
      </c>
    </row>
    <row r="125" spans="2:22" ht="4.2" customHeight="1" thickBot="1" x14ac:dyDescent="0.35"/>
    <row r="126" spans="2:22" ht="15" thickBot="1" x14ac:dyDescent="0.35">
      <c r="B126" t="s">
        <v>162</v>
      </c>
      <c r="F126" s="71"/>
      <c r="G126" s="68" t="s">
        <v>346</v>
      </c>
    </row>
    <row r="127" spans="2:22" ht="4.2" customHeight="1" thickBot="1" x14ac:dyDescent="0.35"/>
    <row r="128" spans="2:22" ht="15" thickBot="1" x14ac:dyDescent="0.35">
      <c r="B128" t="s">
        <v>169</v>
      </c>
      <c r="I128" s="71"/>
      <c r="J128" s="68" t="s">
        <v>345</v>
      </c>
    </row>
    <row r="129" spans="1:10" ht="5.4" customHeight="1" x14ac:dyDescent="0.3">
      <c r="J129" s="68"/>
    </row>
    <row r="130" spans="1:10" x14ac:dyDescent="0.3">
      <c r="J130" s="68"/>
    </row>
    <row r="131" spans="1:10" x14ac:dyDescent="0.3">
      <c r="J131" s="68"/>
    </row>
    <row r="132" spans="1:10" ht="16.2" thickBot="1" x14ac:dyDescent="0.35">
      <c r="A132" s="70" t="s">
        <v>344</v>
      </c>
    </row>
    <row r="133" spans="1:10" ht="15" thickBot="1" x14ac:dyDescent="0.35">
      <c r="A133" t="s">
        <v>11</v>
      </c>
      <c r="C133" s="64">
        <f>+T4</f>
        <v>0</v>
      </c>
      <c r="D133" s="69" t="s">
        <v>343</v>
      </c>
      <c r="E133" s="34"/>
    </row>
    <row r="134" spans="1:10" x14ac:dyDescent="0.3">
      <c r="A134" t="s">
        <v>34</v>
      </c>
      <c r="D134" s="34">
        <f>+C133+9</f>
        <v>9</v>
      </c>
      <c r="E134" t="s">
        <v>342</v>
      </c>
    </row>
    <row r="136" spans="1:10" ht="15" thickBot="1" x14ac:dyDescent="0.35">
      <c r="A136" s="29" t="s">
        <v>58</v>
      </c>
    </row>
    <row r="137" spans="1:10" ht="15" thickBot="1" x14ac:dyDescent="0.35">
      <c r="A137" t="s">
        <v>59</v>
      </c>
      <c r="E137" s="67">
        <f>+D102</f>
        <v>0</v>
      </c>
      <c r="F137" s="68" t="s">
        <v>341</v>
      </c>
    </row>
    <row r="138" spans="1:10" ht="15" thickBot="1" x14ac:dyDescent="0.35">
      <c r="A138" t="s">
        <v>340</v>
      </c>
    </row>
    <row r="139" spans="1:10" ht="15" thickBot="1" x14ac:dyDescent="0.35">
      <c r="A139" t="s">
        <v>126</v>
      </c>
      <c r="E139" s="67">
        <f>IF(H116="YES",G104,0)</f>
        <v>0</v>
      </c>
      <c r="F139" s="66" t="s">
        <v>339</v>
      </c>
    </row>
    <row r="140" spans="1:10" ht="15" thickBot="1" x14ac:dyDescent="0.35">
      <c r="A140" t="s">
        <v>135</v>
      </c>
      <c r="E140" s="67">
        <f>+H106</f>
        <v>0</v>
      </c>
      <c r="F140" s="66" t="s">
        <v>338</v>
      </c>
    </row>
    <row r="141" spans="1:10" ht="15" thickBot="1" x14ac:dyDescent="0.35">
      <c r="A141" t="s">
        <v>140</v>
      </c>
      <c r="E141" s="67">
        <f>+G110</f>
        <v>0</v>
      </c>
      <c r="F141" s="66" t="s">
        <v>337</v>
      </c>
    </row>
    <row r="142" spans="1:10" ht="15" thickBot="1" x14ac:dyDescent="0.35">
      <c r="A142" t="s">
        <v>336</v>
      </c>
      <c r="E142" s="67">
        <f>+H106</f>
        <v>0</v>
      </c>
      <c r="F142" s="66" t="s">
        <v>335</v>
      </c>
    </row>
    <row r="143" spans="1:10" ht="15" thickBot="1" x14ac:dyDescent="0.35">
      <c r="A143" t="s">
        <v>151</v>
      </c>
      <c r="E143" s="67">
        <f>+F122-IF(12000000&gt;(30%*(D102+F122+G120)),12000000,(30%*(D102+F122+G120)))</f>
        <v>-12000000</v>
      </c>
      <c r="F143" s="66" t="s">
        <v>334</v>
      </c>
    </row>
    <row r="144" spans="1:10" ht="15" thickBot="1" x14ac:dyDescent="0.35">
      <c r="A144" t="s">
        <v>159</v>
      </c>
      <c r="E144" s="67">
        <f>+F122*50%</f>
        <v>0</v>
      </c>
      <c r="F144" s="66" t="s">
        <v>333</v>
      </c>
    </row>
    <row r="145" spans="1:20" ht="15" thickBot="1" x14ac:dyDescent="0.35">
      <c r="A145" t="s">
        <v>165</v>
      </c>
      <c r="E145" s="67">
        <f>+F126</f>
        <v>0</v>
      </c>
      <c r="F145" s="66" t="s">
        <v>332</v>
      </c>
    </row>
    <row r="146" spans="1:20" ht="15" thickBot="1" x14ac:dyDescent="0.35">
      <c r="A146" t="s">
        <v>168</v>
      </c>
      <c r="E146" s="67">
        <f>+I128</f>
        <v>0</v>
      </c>
      <c r="F146" s="66" t="s">
        <v>331</v>
      </c>
    </row>
    <row r="147" spans="1:20" ht="6.6" customHeight="1" thickBot="1" x14ac:dyDescent="0.35"/>
    <row r="148" spans="1:20" ht="15" thickBot="1" x14ac:dyDescent="0.35">
      <c r="A148" t="s">
        <v>172</v>
      </c>
      <c r="E148" s="65">
        <f>SUM(E137:E146)</f>
        <v>-12000000</v>
      </c>
      <c r="F148" s="63" t="s">
        <v>330</v>
      </c>
      <c r="G148" s="12" t="s">
        <v>179</v>
      </c>
      <c r="H148" s="12"/>
      <c r="I148" s="12"/>
      <c r="J148" s="12"/>
      <c r="K148" s="12"/>
      <c r="L148" s="12"/>
      <c r="M148" s="12"/>
      <c r="N148" s="12"/>
      <c r="O148" s="12"/>
      <c r="P148" s="12"/>
      <c r="Q148" s="12"/>
      <c r="R148" s="12"/>
      <c r="S148" s="12"/>
      <c r="T148" s="12"/>
    </row>
    <row r="149" spans="1:20" ht="6" customHeight="1" thickBot="1" x14ac:dyDescent="0.35">
      <c r="E149" s="58"/>
      <c r="F149" s="63"/>
    </row>
    <row r="150" spans="1:20" ht="15" thickBot="1" x14ac:dyDescent="0.35">
      <c r="A150" t="s">
        <v>329</v>
      </c>
      <c r="E150" s="64">
        <f>H150*R44</f>
        <v>0</v>
      </c>
      <c r="F150" s="98" t="s">
        <v>328</v>
      </c>
      <c r="G150" s="99"/>
      <c r="H150" s="60">
        <v>0</v>
      </c>
    </row>
    <row r="151" spans="1:20" ht="15" thickBot="1" x14ac:dyDescent="0.35">
      <c r="A151" t="s">
        <v>327</v>
      </c>
      <c r="E151" s="64">
        <v>0</v>
      </c>
      <c r="F151" s="63" t="s">
        <v>326</v>
      </c>
    </row>
    <row r="152" spans="1:20" ht="15" thickBot="1" x14ac:dyDescent="0.35">
      <c r="F152" s="63"/>
    </row>
    <row r="153" spans="1:20" ht="15" thickBot="1" x14ac:dyDescent="0.35">
      <c r="A153" s="19" t="s">
        <v>62</v>
      </c>
      <c r="E153" s="62">
        <f>+E148+E150-E151</f>
        <v>-12000000</v>
      </c>
    </row>
    <row r="154" spans="1:20" ht="4.8" customHeight="1" thickBot="1" x14ac:dyDescent="0.35"/>
    <row r="155" spans="1:20" ht="15" thickBot="1" x14ac:dyDescent="0.35">
      <c r="A155" s="61" t="s">
        <v>185</v>
      </c>
      <c r="E155" s="60">
        <f>-W92-W91-W90-W89-W88-W87-W86-W85-W84-W83-W82-W81-T88-P87-N85-R71-I62</f>
        <v>0</v>
      </c>
    </row>
    <row r="156" spans="1:20" ht="15" thickBot="1" x14ac:dyDescent="0.35">
      <c r="A156" t="s">
        <v>325</v>
      </c>
      <c r="E156" s="59">
        <f>(+E153+E155)+C90+U94+O71+I63</f>
        <v>-12000000</v>
      </c>
    </row>
    <row r="157" spans="1:20" ht="6" customHeight="1" thickBot="1" x14ac:dyDescent="0.35">
      <c r="E157" s="58"/>
    </row>
    <row r="158" spans="1:20" ht="15" thickBot="1" x14ac:dyDescent="0.35">
      <c r="A158" s="19" t="s">
        <v>324</v>
      </c>
      <c r="E158" s="57">
        <f>+E156*9%</f>
        <v>-1080000</v>
      </c>
    </row>
    <row r="160" spans="1:20" x14ac:dyDescent="0.3">
      <c r="A160" s="4" t="s">
        <v>66</v>
      </c>
    </row>
    <row r="161" spans="1:1" x14ac:dyDescent="0.3">
      <c r="A161" s="4" t="s">
        <v>67</v>
      </c>
    </row>
  </sheetData>
  <mergeCells count="23">
    <mergeCell ref="X92:Z92"/>
    <mergeCell ref="X87:AE87"/>
    <mergeCell ref="X88:Y88"/>
    <mergeCell ref="F150:G150"/>
    <mergeCell ref="A13:A19"/>
    <mergeCell ref="H52:I52"/>
    <mergeCell ref="X81:Y81"/>
    <mergeCell ref="X82:Z82"/>
    <mergeCell ref="X83:AA83"/>
    <mergeCell ref="C13:E13"/>
    <mergeCell ref="C15:E15"/>
    <mergeCell ref="C17:E17"/>
    <mergeCell ref="C19:E19"/>
    <mergeCell ref="R44:T44"/>
    <mergeCell ref="R45:T45"/>
    <mergeCell ref="X89:Z89"/>
    <mergeCell ref="X90:Z90"/>
    <mergeCell ref="X91:Y91"/>
    <mergeCell ref="N82:N83"/>
    <mergeCell ref="P84:P86"/>
    <mergeCell ref="X84:AA84"/>
    <mergeCell ref="X85:AD85"/>
    <mergeCell ref="X86:AC8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Scenario</vt:lpstr>
      <vt:lpstr>Scenarios 2</vt:lpstr>
      <vt:lpstr>Tax Calculator</vt:lpstr>
      <vt:lpstr>flowchart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Aamer Sikander</dc:creator>
  <cp:lastModifiedBy>HP</cp:lastModifiedBy>
  <dcterms:created xsi:type="dcterms:W3CDTF">2023-10-27T06:25:31Z</dcterms:created>
  <dcterms:modified xsi:type="dcterms:W3CDTF">2024-01-29T12:39:53Z</dcterms:modified>
</cp:coreProperties>
</file>