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l" sheetId="1" r:id="rId4"/>
  </sheets>
  <definedNames/>
  <calcPr/>
</workbook>
</file>

<file path=xl/sharedStrings.xml><?xml version="1.0" encoding="utf-8"?>
<sst xmlns="http://schemas.openxmlformats.org/spreadsheetml/2006/main" count="62" uniqueCount="53">
  <si>
    <t>Build a model for an ecommerce store while considering the factors that can impact profitability</t>
  </si>
  <si>
    <t xml:space="preserve">Janice is planning on starting an ecommerce store for homemade gifts on Shopify, and would like to build out a model to calculate her expected revenue, cost, and profit over the next 3 years. Consider the effects of seasonality as well as the overall business growth in your model, and clearly state your assumptions. </t>
  </si>
  <si>
    <t>Assumptions</t>
  </si>
  <si>
    <t>Every Customer will buy 1 Item. (To avoid over complications)</t>
  </si>
  <si>
    <t>Taking into account both the likelihood that they will make a purchase and the profit margin associated with that purchase.</t>
  </si>
  <si>
    <t>Holiday Season =&gt; November, &amp; December</t>
  </si>
  <si>
    <t>Variable Costs</t>
  </si>
  <si>
    <t>Month</t>
  </si>
  <si>
    <t># of Customers  (Base)</t>
  </si>
  <si>
    <t>Seasonality</t>
  </si>
  <si>
    <t>Net Revenue</t>
  </si>
  <si>
    <t>Fixed Costs</t>
  </si>
  <si>
    <t>S&amp;H</t>
  </si>
  <si>
    <t>Storage</t>
  </si>
  <si>
    <t>Processing Fee</t>
  </si>
  <si>
    <t>Wages</t>
  </si>
  <si>
    <t>Total Costs</t>
  </si>
  <si>
    <t>Profit</t>
  </si>
  <si>
    <t>Cumulative Profit</t>
  </si>
  <si>
    <t>Item</t>
  </si>
  <si>
    <t>Value</t>
  </si>
  <si>
    <t>Unit</t>
  </si>
  <si>
    <t>Initial # of Customers</t>
  </si>
  <si>
    <t>Customers</t>
  </si>
  <si>
    <t>Customer Growth</t>
  </si>
  <si>
    <t>Customers/Month</t>
  </si>
  <si>
    <t>Holiday Season Surge</t>
  </si>
  <si>
    <t>%Gain</t>
  </si>
  <si>
    <t>EV of Customer</t>
  </si>
  <si>
    <t>/Customer</t>
  </si>
  <si>
    <t>Costs</t>
  </si>
  <si>
    <t>Marketing(Ads,SEO,etc.)</t>
  </si>
  <si>
    <t>/Month</t>
  </si>
  <si>
    <t>Website</t>
  </si>
  <si>
    <t>Shipping &amp; Handling</t>
  </si>
  <si>
    <t>Utilities(Internet,Electricity)</t>
  </si>
  <si>
    <t>/sqft</t>
  </si>
  <si>
    <t>Space of each unit</t>
  </si>
  <si>
    <t>sqrt/unit</t>
  </si>
  <si>
    <t>Payment Process</t>
  </si>
  <si>
    <t>of Net Revenue</t>
  </si>
  <si>
    <t>Salary &amp; Wages</t>
  </si>
  <si>
    <t>/Worker/Hr</t>
  </si>
  <si>
    <t># of workers needed</t>
  </si>
  <si>
    <t>Workers/Customer</t>
  </si>
  <si>
    <t>Expected Value Calculations</t>
  </si>
  <si>
    <t>Selling Price</t>
  </si>
  <si>
    <t>COGS</t>
  </si>
  <si>
    <t>P(Purchase)</t>
  </si>
  <si>
    <t>Net Margin</t>
  </si>
  <si>
    <t>A</t>
  </si>
  <si>
    <t>B</t>
  </si>
  <si>
    <t>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</si>
</sst>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Arial"/>
      <scheme val="minor"/>
    </font>
    <font>
      <b/>
      <color theme="7"/>
      <name val="Arial"/>
      <scheme val="minor"/>
    </font>
    <font>
      <b/>
      <color rgb="FFFF0000"/>
      <name val="Arial"/>
      <scheme val="minor"/>
    </font>
    <font>
      <b/>
      <u/>
      <color theme="1"/>
      <name val="Arial"/>
      <scheme val="minor"/>
    </font>
    <font>
      <color theme="7"/>
      <name val="Arial"/>
      <scheme val="minor"/>
    </font>
    <font>
      <color rgb="FFFF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9" xfId="0" applyAlignment="1" applyFont="1" applyNumberFormat="1">
      <alignment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center" readingOrder="0" shrinkToFit="0" wrapText="1"/>
    </xf>
    <xf borderId="0" fillId="0" fontId="6" numFmtId="0" xfId="0" applyAlignment="1" applyFont="1">
      <alignment horizontal="center" readingOrder="0"/>
    </xf>
    <xf borderId="0" fillId="2" fontId="3" numFmtId="0" xfId="0" applyAlignment="1" applyFill="1" applyFont="1">
      <alignment horizontal="center" readingOrder="0"/>
    </xf>
    <xf borderId="0" fillId="0" fontId="4" numFmtId="0" xfId="0" applyAlignment="1" applyFont="1">
      <alignment horizontal="center"/>
    </xf>
    <xf borderId="0" fillId="0" fontId="7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3" xfId="0" applyAlignment="1" applyFont="1" applyNumberFormat="1">
      <alignment horizontal="center" readingOrder="0"/>
    </xf>
    <xf borderId="0" fillId="0" fontId="8" numFmtId="164" xfId="0" applyAlignment="1" applyFont="1" applyNumberFormat="1">
      <alignment horizontal="center" readingOrder="0"/>
    </xf>
    <xf borderId="0" fillId="0" fontId="2" numFmtId="165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9" numFmtId="164" xfId="0" applyAlignment="1" applyFont="1" applyNumberFormat="1">
      <alignment horizontal="center" readingOrder="0"/>
    </xf>
    <xf borderId="0" fillId="2" fontId="1" numFmtId="164" xfId="0" applyAlignment="1" applyFont="1" applyNumberFormat="1">
      <alignment horizontal="center" readingOrder="0"/>
    </xf>
    <xf borderId="0" fillId="0" fontId="1" numFmtId="16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3" numFmtId="164" xfId="0" applyAlignment="1" applyFont="1" applyNumberFormat="1">
      <alignment readingOrder="0"/>
    </xf>
    <xf borderId="0" fillId="0" fontId="2" numFmtId="9" xfId="0" applyAlignment="1" applyFont="1" applyNumberFormat="1">
      <alignment horizontal="center" readingOrder="0"/>
    </xf>
    <xf borderId="0" fillId="0" fontId="1" numFmtId="165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3" numFmtId="164" xfId="0" applyFont="1" applyNumberFormat="1"/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Projection of the 3 Year Period for the Store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Model!$L$11:$L$12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Model!$I$13:$I$48</c:f>
            </c:strRef>
          </c:cat>
          <c:val>
            <c:numRef>
              <c:f>Model!$L$13:$L$48</c:f>
              <c:numCache/>
            </c:numRef>
          </c:val>
        </c:ser>
        <c:ser>
          <c:idx val="1"/>
          <c:order val="1"/>
          <c:tx>
            <c:strRef>
              <c:f>Model!$R$11:$R$12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Model!$I$13:$I$48</c:f>
            </c:strRef>
          </c:cat>
          <c:val>
            <c:numRef>
              <c:f>Model!$R$13:$R$48</c:f>
              <c:numCache/>
            </c:numRef>
          </c:val>
        </c:ser>
        <c:overlap val="100"/>
        <c:axId val="1106281877"/>
        <c:axId val="1798934623"/>
      </c:barChart>
      <c:lineChart>
        <c:varyColors val="0"/>
        <c:ser>
          <c:idx val="2"/>
          <c:order val="2"/>
          <c:tx>
            <c:strRef>
              <c:f>Model!$S$11:$S$12</c:f>
            </c:strRef>
          </c:tx>
          <c:spPr>
            <a:ln cmpd="sng" w="38100">
              <a:solidFill>
                <a:srgbClr val="FBBC04"/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Model!$I$13:$I$48</c:f>
            </c:strRef>
          </c:cat>
          <c:val>
            <c:numRef>
              <c:f>Model!$S$13:$S$48</c:f>
              <c:numCache/>
            </c:numRef>
          </c:val>
          <c:smooth val="0"/>
        </c:ser>
        <c:axId val="1106281877"/>
        <c:axId val="1798934623"/>
      </c:lineChart>
      <c:catAx>
        <c:axId val="11062818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8934623"/>
      </c:catAx>
      <c:valAx>
        <c:axId val="17989346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6281877"/>
      </c:valAx>
      <c:areaChart>
        <c:grouping val="stacked"/>
        <c:ser>
          <c:idx val="3"/>
          <c:order val="3"/>
          <c:tx>
            <c:strRef>
              <c:f>Model!$T$11:$T$12</c:f>
            </c:strRef>
          </c:tx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cat>
            <c:strRef>
              <c:f>Model!$I$13:$I$48</c:f>
            </c:strRef>
          </c:cat>
          <c:val>
            <c:numRef>
              <c:f>Model!$T$13:$T$48</c:f>
              <c:numCache/>
            </c:numRef>
          </c:val>
        </c:ser>
        <c:axId val="88110496"/>
        <c:axId val="431968892"/>
      </c:areaChart>
      <c:catAx>
        <c:axId val="88110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1968892"/>
      </c:catAx>
      <c:valAx>
        <c:axId val="43196889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Cumulative Profit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11049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</xdr:colOff>
      <xdr:row>0</xdr:row>
      <xdr:rowOff>57150</xdr:rowOff>
    </xdr:from>
    <xdr:ext cx="7105650" cy="43910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123825</xdr:colOff>
      <xdr:row>1</xdr:row>
      <xdr:rowOff>38100</xdr:rowOff>
    </xdr:from>
    <xdr:ext cx="4371975" cy="24288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4.88"/>
    <col customWidth="1" min="3" max="3" width="20.88"/>
    <col customWidth="1" min="5" max="5" width="14.13"/>
    <col customWidth="1" min="8" max="8" width="6.0"/>
    <col customWidth="1" min="9" max="9" width="6.13"/>
    <col customWidth="1" min="10" max="10" width="10.25"/>
    <col customWidth="1" min="11" max="11" width="10.75"/>
    <col customWidth="1" min="12" max="12" width="9.38"/>
    <col customWidth="1" min="13" max="13" width="8.63"/>
    <col customWidth="1" min="14" max="14" width="11.0"/>
    <col customWidth="1" min="15" max="15" width="7.88"/>
    <col customWidth="1" min="16" max="16" width="9.75"/>
    <col customWidth="1" min="17" max="18" width="9.88"/>
    <col customWidth="1" min="19" max="27" width="14.88"/>
  </cols>
  <sheetData>
    <row r="1">
      <c r="B1" s="1" t="s">
        <v>0</v>
      </c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B2" s="1" t="s">
        <v>1</v>
      </c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B4" s="6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B5" s="6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B6" s="6"/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B7" s="6" t="s">
        <v>2</v>
      </c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B8" s="6"/>
      <c r="C8" s="7" t="s">
        <v>3</v>
      </c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B9" s="6"/>
      <c r="C9" s="1" t="s">
        <v>4</v>
      </c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B10" s="6"/>
      <c r="C10" s="7" t="s">
        <v>5</v>
      </c>
      <c r="F10" s="8"/>
      <c r="H10" s="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B11" s="6"/>
      <c r="C11" s="7"/>
      <c r="H11" s="2"/>
      <c r="I11" s="3"/>
      <c r="J11" s="3"/>
      <c r="K11" s="3"/>
      <c r="L11" s="3"/>
      <c r="M11" s="3"/>
      <c r="N11" s="9" t="s">
        <v>6</v>
      </c>
      <c r="R11" s="9"/>
      <c r="S11" s="3"/>
      <c r="T11" s="3"/>
      <c r="U11" s="3"/>
      <c r="V11" s="3"/>
      <c r="W11" s="3"/>
      <c r="X11" s="3"/>
      <c r="Y11" s="3"/>
      <c r="Z11" s="3"/>
      <c r="AA11" s="3"/>
    </row>
    <row r="12">
      <c r="B12" s="6"/>
      <c r="H12" s="2"/>
      <c r="I12" s="9" t="s">
        <v>7</v>
      </c>
      <c r="J12" s="10" t="s">
        <v>8</v>
      </c>
      <c r="K12" s="9" t="s">
        <v>9</v>
      </c>
      <c r="L12" s="11" t="s">
        <v>10</v>
      </c>
      <c r="M12" s="10" t="s">
        <v>11</v>
      </c>
      <c r="N12" s="9" t="s">
        <v>12</v>
      </c>
      <c r="O12" s="9" t="s">
        <v>13</v>
      </c>
      <c r="P12" s="10" t="s">
        <v>14</v>
      </c>
      <c r="Q12" s="9" t="s">
        <v>15</v>
      </c>
      <c r="R12" s="12" t="s">
        <v>16</v>
      </c>
      <c r="S12" s="13" t="s">
        <v>17</v>
      </c>
      <c r="T12" s="9" t="s">
        <v>18</v>
      </c>
      <c r="U12" s="14"/>
      <c r="V12" s="14"/>
      <c r="W12" s="14"/>
      <c r="X12" s="14"/>
      <c r="Y12" s="14"/>
      <c r="Z12" s="14"/>
      <c r="AA12" s="14"/>
    </row>
    <row r="13">
      <c r="B13" s="15" t="s">
        <v>10</v>
      </c>
      <c r="H13" s="16"/>
      <c r="I13" s="17">
        <v>1.0</v>
      </c>
      <c r="J13" s="18">
        <f t="shared" ref="J13:J48" si="1">$D$15+$D$16*(I13-1)</f>
        <v>50</v>
      </c>
      <c r="K13" s="17">
        <v>0.0</v>
      </c>
      <c r="L13" s="19">
        <f t="shared" ref="L13:L48" si="2">J13*(1+K13)*$D$18</f>
        <v>1071.575</v>
      </c>
      <c r="M13" s="20">
        <f t="shared" ref="M13:M48" si="3">SUM($D$24,$D$25,$D$27)</f>
        <v>420</v>
      </c>
      <c r="N13" s="21">
        <f t="shared" ref="N13:N48" si="4">J13*(1+K13)*$D$26</f>
        <v>125</v>
      </c>
      <c r="O13" s="22">
        <f t="shared" ref="O13:O48" si="5">J13*(1+K13)*$D$29*$D$28</f>
        <v>40.5</v>
      </c>
      <c r="P13" s="22">
        <f t="shared" ref="P13:P48" si="6">L13*$D$30</f>
        <v>19.28835</v>
      </c>
      <c r="Q13" s="20">
        <f t="shared" ref="Q13:Q48" si="7">J13*(1+K13)*$D$32*$D$31*40*4</f>
        <v>720</v>
      </c>
      <c r="R13" s="23">
        <f t="shared" ref="R13:R48" si="8">-SUM(M13:Q13)</f>
        <v>-1324.78835</v>
      </c>
      <c r="S13" s="24">
        <f t="shared" ref="S13:S48" si="9">L13+R13</f>
        <v>-253.21335</v>
      </c>
      <c r="T13" s="22">
        <f t="shared" ref="T13:T48" si="10">SUM($S$13:S13)</f>
        <v>-253.21335</v>
      </c>
      <c r="U13" s="17"/>
      <c r="V13" s="17"/>
      <c r="W13" s="17"/>
      <c r="X13" s="17"/>
      <c r="Y13" s="17"/>
      <c r="Z13" s="17"/>
      <c r="AA13" s="17"/>
    </row>
    <row r="14">
      <c r="C14" s="6" t="s">
        <v>19</v>
      </c>
      <c r="D14" s="6" t="s">
        <v>20</v>
      </c>
      <c r="E14" s="6" t="s">
        <v>21</v>
      </c>
      <c r="G14" s="25"/>
      <c r="H14" s="2"/>
      <c r="I14" s="17">
        <f t="shared" ref="I14:I48" si="11">I13+1</f>
        <v>2</v>
      </c>
      <c r="J14" s="18">
        <f t="shared" si="1"/>
        <v>60</v>
      </c>
      <c r="K14" s="17">
        <v>0.0</v>
      </c>
      <c r="L14" s="19">
        <f t="shared" si="2"/>
        <v>1285.89</v>
      </c>
      <c r="M14" s="20">
        <f t="shared" si="3"/>
        <v>420</v>
      </c>
      <c r="N14" s="21">
        <f t="shared" si="4"/>
        <v>150</v>
      </c>
      <c r="O14" s="22">
        <f t="shared" si="5"/>
        <v>48.6</v>
      </c>
      <c r="P14" s="22">
        <f t="shared" si="6"/>
        <v>23.14602</v>
      </c>
      <c r="Q14" s="20">
        <f t="shared" si="7"/>
        <v>864</v>
      </c>
      <c r="R14" s="23">
        <f t="shared" si="8"/>
        <v>-1505.74602</v>
      </c>
      <c r="S14" s="24">
        <f t="shared" si="9"/>
        <v>-219.85602</v>
      </c>
      <c r="T14" s="22">
        <f t="shared" si="10"/>
        <v>-473.06937</v>
      </c>
      <c r="U14" s="17"/>
      <c r="V14" s="17"/>
      <c r="W14" s="17"/>
      <c r="X14" s="17"/>
      <c r="Y14" s="17"/>
      <c r="Z14" s="17"/>
      <c r="AA14" s="17"/>
    </row>
    <row r="15">
      <c r="C15" s="25" t="s">
        <v>22</v>
      </c>
      <c r="D15" s="26">
        <v>50.0</v>
      </c>
      <c r="E15" s="7" t="s">
        <v>23</v>
      </c>
      <c r="G15" s="27"/>
      <c r="H15" s="17"/>
      <c r="I15" s="17">
        <f t="shared" si="11"/>
        <v>3</v>
      </c>
      <c r="J15" s="18">
        <f t="shared" si="1"/>
        <v>70</v>
      </c>
      <c r="K15" s="17">
        <v>0.0</v>
      </c>
      <c r="L15" s="19">
        <f t="shared" si="2"/>
        <v>1500.205</v>
      </c>
      <c r="M15" s="20">
        <f t="shared" si="3"/>
        <v>420</v>
      </c>
      <c r="N15" s="21">
        <f t="shared" si="4"/>
        <v>175</v>
      </c>
      <c r="O15" s="22">
        <f t="shared" si="5"/>
        <v>56.7</v>
      </c>
      <c r="P15" s="22">
        <f t="shared" si="6"/>
        <v>27.00369</v>
      </c>
      <c r="Q15" s="20">
        <f t="shared" si="7"/>
        <v>1008</v>
      </c>
      <c r="R15" s="23">
        <f t="shared" si="8"/>
        <v>-1686.70369</v>
      </c>
      <c r="S15" s="24">
        <f t="shared" si="9"/>
        <v>-186.49869</v>
      </c>
      <c r="T15" s="22">
        <f t="shared" si="10"/>
        <v>-659.56806</v>
      </c>
      <c r="U15" s="17"/>
      <c r="V15" s="17"/>
      <c r="W15" s="17"/>
      <c r="X15" s="17"/>
      <c r="Y15" s="17"/>
      <c r="Z15" s="17"/>
      <c r="AA15" s="17"/>
    </row>
    <row r="16">
      <c r="C16" s="27" t="s">
        <v>24</v>
      </c>
      <c r="D16" s="7">
        <v>10.0</v>
      </c>
      <c r="E16" s="7" t="s">
        <v>25</v>
      </c>
      <c r="G16" s="7"/>
      <c r="H16" s="2"/>
      <c r="I16" s="17">
        <f t="shared" si="11"/>
        <v>4</v>
      </c>
      <c r="J16" s="18">
        <f t="shared" si="1"/>
        <v>80</v>
      </c>
      <c r="K16" s="17">
        <v>0.0</v>
      </c>
      <c r="L16" s="19">
        <f t="shared" si="2"/>
        <v>1714.52</v>
      </c>
      <c r="M16" s="20">
        <f t="shared" si="3"/>
        <v>420</v>
      </c>
      <c r="N16" s="21">
        <f t="shared" si="4"/>
        <v>200</v>
      </c>
      <c r="O16" s="22">
        <f t="shared" si="5"/>
        <v>64.8</v>
      </c>
      <c r="P16" s="22">
        <f t="shared" si="6"/>
        <v>30.86136</v>
      </c>
      <c r="Q16" s="20">
        <f t="shared" si="7"/>
        <v>1152</v>
      </c>
      <c r="R16" s="23">
        <f t="shared" si="8"/>
        <v>-1867.66136</v>
      </c>
      <c r="S16" s="24">
        <f t="shared" si="9"/>
        <v>-153.14136</v>
      </c>
      <c r="T16" s="22">
        <f t="shared" si="10"/>
        <v>-812.70942</v>
      </c>
      <c r="U16" s="17"/>
      <c r="V16" s="17"/>
      <c r="W16" s="17"/>
      <c r="X16" s="17"/>
      <c r="Y16" s="17"/>
      <c r="Z16" s="17"/>
      <c r="AA16" s="17"/>
    </row>
    <row r="17">
      <c r="C17" s="7" t="s">
        <v>26</v>
      </c>
      <c r="D17" s="8">
        <v>0.4</v>
      </c>
      <c r="E17" s="7" t="s">
        <v>27</v>
      </c>
      <c r="G17" s="7"/>
      <c r="H17" s="2"/>
      <c r="I17" s="17">
        <f t="shared" si="11"/>
        <v>5</v>
      </c>
      <c r="J17" s="18">
        <f t="shared" si="1"/>
        <v>90</v>
      </c>
      <c r="K17" s="17">
        <v>0.0</v>
      </c>
      <c r="L17" s="19">
        <f t="shared" si="2"/>
        <v>1928.835</v>
      </c>
      <c r="M17" s="20">
        <f t="shared" si="3"/>
        <v>420</v>
      </c>
      <c r="N17" s="21">
        <f t="shared" si="4"/>
        <v>225</v>
      </c>
      <c r="O17" s="22">
        <f t="shared" si="5"/>
        <v>72.9</v>
      </c>
      <c r="P17" s="22">
        <f t="shared" si="6"/>
        <v>34.71903</v>
      </c>
      <c r="Q17" s="20">
        <f t="shared" si="7"/>
        <v>1296</v>
      </c>
      <c r="R17" s="23">
        <f t="shared" si="8"/>
        <v>-2048.61903</v>
      </c>
      <c r="S17" s="24">
        <f t="shared" si="9"/>
        <v>-119.78403</v>
      </c>
      <c r="T17" s="22">
        <f t="shared" si="10"/>
        <v>-932.49345</v>
      </c>
      <c r="U17" s="17"/>
      <c r="V17" s="17"/>
      <c r="W17" s="17"/>
      <c r="X17" s="17"/>
      <c r="Y17" s="17"/>
      <c r="Z17" s="17"/>
      <c r="AA17" s="17"/>
    </row>
    <row r="18">
      <c r="C18" s="7" t="s">
        <v>28</v>
      </c>
      <c r="D18" s="28">
        <f>G41</f>
        <v>21.4315</v>
      </c>
      <c r="E18" s="7" t="s">
        <v>29</v>
      </c>
      <c r="H18" s="2"/>
      <c r="I18" s="17">
        <f t="shared" si="11"/>
        <v>6</v>
      </c>
      <c r="J18" s="18">
        <f t="shared" si="1"/>
        <v>100</v>
      </c>
      <c r="K18" s="17">
        <v>0.0</v>
      </c>
      <c r="L18" s="19">
        <f t="shared" si="2"/>
        <v>2143.15</v>
      </c>
      <c r="M18" s="20">
        <f t="shared" si="3"/>
        <v>420</v>
      </c>
      <c r="N18" s="21">
        <f t="shared" si="4"/>
        <v>250</v>
      </c>
      <c r="O18" s="22">
        <f t="shared" si="5"/>
        <v>81</v>
      </c>
      <c r="P18" s="22">
        <f t="shared" si="6"/>
        <v>38.5767</v>
      </c>
      <c r="Q18" s="20">
        <f t="shared" si="7"/>
        <v>1440</v>
      </c>
      <c r="R18" s="23">
        <f t="shared" si="8"/>
        <v>-2229.5767</v>
      </c>
      <c r="S18" s="24">
        <f t="shared" si="9"/>
        <v>-86.4267</v>
      </c>
      <c r="T18" s="22">
        <f t="shared" si="10"/>
        <v>-1018.92015</v>
      </c>
      <c r="U18" s="17"/>
      <c r="V18" s="17"/>
      <c r="W18" s="17"/>
      <c r="X18" s="17"/>
      <c r="Y18" s="17"/>
      <c r="Z18" s="17"/>
      <c r="AA18" s="17"/>
    </row>
    <row r="19">
      <c r="D19" s="8"/>
      <c r="H19" s="2"/>
      <c r="I19" s="17">
        <f t="shared" si="11"/>
        <v>7</v>
      </c>
      <c r="J19" s="18">
        <f t="shared" si="1"/>
        <v>110</v>
      </c>
      <c r="K19" s="17">
        <v>0.0</v>
      </c>
      <c r="L19" s="19">
        <f t="shared" si="2"/>
        <v>2357.465</v>
      </c>
      <c r="M19" s="20">
        <f t="shared" si="3"/>
        <v>420</v>
      </c>
      <c r="N19" s="21">
        <f t="shared" si="4"/>
        <v>275</v>
      </c>
      <c r="O19" s="22">
        <f t="shared" si="5"/>
        <v>89.1</v>
      </c>
      <c r="P19" s="22">
        <f t="shared" si="6"/>
        <v>42.43437</v>
      </c>
      <c r="Q19" s="20">
        <f t="shared" si="7"/>
        <v>1584</v>
      </c>
      <c r="R19" s="23">
        <f t="shared" si="8"/>
        <v>-2410.53437</v>
      </c>
      <c r="S19" s="24">
        <f t="shared" si="9"/>
        <v>-53.06937</v>
      </c>
      <c r="T19" s="22">
        <f t="shared" si="10"/>
        <v>-1071.98952</v>
      </c>
      <c r="U19" s="17"/>
      <c r="V19" s="17"/>
      <c r="W19" s="17"/>
      <c r="X19" s="17"/>
      <c r="Y19" s="17"/>
      <c r="Z19" s="17"/>
      <c r="AA19" s="17"/>
    </row>
    <row r="20">
      <c r="D20" s="8"/>
      <c r="H20" s="2"/>
      <c r="I20" s="17">
        <f t="shared" si="11"/>
        <v>8</v>
      </c>
      <c r="J20" s="18">
        <f t="shared" si="1"/>
        <v>120</v>
      </c>
      <c r="K20" s="17">
        <v>0.0</v>
      </c>
      <c r="L20" s="19">
        <f t="shared" si="2"/>
        <v>2571.78</v>
      </c>
      <c r="M20" s="20">
        <f t="shared" si="3"/>
        <v>420</v>
      </c>
      <c r="N20" s="21">
        <f t="shared" si="4"/>
        <v>300</v>
      </c>
      <c r="O20" s="22">
        <f t="shared" si="5"/>
        <v>97.2</v>
      </c>
      <c r="P20" s="22">
        <f t="shared" si="6"/>
        <v>46.29204</v>
      </c>
      <c r="Q20" s="20">
        <f t="shared" si="7"/>
        <v>1728</v>
      </c>
      <c r="R20" s="23">
        <f t="shared" si="8"/>
        <v>-2591.49204</v>
      </c>
      <c r="S20" s="24">
        <f t="shared" si="9"/>
        <v>-19.71204</v>
      </c>
      <c r="T20" s="22">
        <f t="shared" si="10"/>
        <v>-1091.70156</v>
      </c>
      <c r="U20" s="17"/>
      <c r="V20" s="17"/>
      <c r="W20" s="17"/>
      <c r="X20" s="17"/>
      <c r="Y20" s="17"/>
      <c r="Z20" s="17"/>
      <c r="AA20" s="17"/>
    </row>
    <row r="21">
      <c r="H21" s="2"/>
      <c r="I21" s="17">
        <f t="shared" si="11"/>
        <v>9</v>
      </c>
      <c r="J21" s="18">
        <f t="shared" si="1"/>
        <v>130</v>
      </c>
      <c r="K21" s="17">
        <v>0.0</v>
      </c>
      <c r="L21" s="19">
        <f t="shared" si="2"/>
        <v>2786.095</v>
      </c>
      <c r="M21" s="20">
        <f t="shared" si="3"/>
        <v>420</v>
      </c>
      <c r="N21" s="21">
        <f t="shared" si="4"/>
        <v>325</v>
      </c>
      <c r="O21" s="22">
        <f t="shared" si="5"/>
        <v>105.3</v>
      </c>
      <c r="P21" s="22">
        <f t="shared" si="6"/>
        <v>50.14971</v>
      </c>
      <c r="Q21" s="20">
        <f t="shared" si="7"/>
        <v>1872</v>
      </c>
      <c r="R21" s="23">
        <f t="shared" si="8"/>
        <v>-2772.44971</v>
      </c>
      <c r="S21" s="24">
        <f t="shared" si="9"/>
        <v>13.64529</v>
      </c>
      <c r="T21" s="22">
        <f t="shared" si="10"/>
        <v>-1078.05627</v>
      </c>
      <c r="U21" s="17"/>
      <c r="V21" s="17"/>
      <c r="W21" s="17"/>
      <c r="X21" s="17"/>
      <c r="Y21" s="17"/>
      <c r="Z21" s="17"/>
      <c r="AA21" s="17"/>
    </row>
    <row r="22">
      <c r="B22" s="15" t="s">
        <v>30</v>
      </c>
      <c r="H22" s="2"/>
      <c r="I22" s="17">
        <f t="shared" si="11"/>
        <v>10</v>
      </c>
      <c r="J22" s="18">
        <f t="shared" si="1"/>
        <v>140</v>
      </c>
      <c r="K22" s="17">
        <v>0.0</v>
      </c>
      <c r="L22" s="19">
        <f t="shared" si="2"/>
        <v>3000.41</v>
      </c>
      <c r="M22" s="20">
        <f t="shared" si="3"/>
        <v>420</v>
      </c>
      <c r="N22" s="21">
        <f t="shared" si="4"/>
        <v>350</v>
      </c>
      <c r="O22" s="22">
        <f t="shared" si="5"/>
        <v>113.4</v>
      </c>
      <c r="P22" s="22">
        <f t="shared" si="6"/>
        <v>54.00738</v>
      </c>
      <c r="Q22" s="20">
        <f t="shared" si="7"/>
        <v>2016</v>
      </c>
      <c r="R22" s="23">
        <f t="shared" si="8"/>
        <v>-2953.40738</v>
      </c>
      <c r="S22" s="24">
        <f t="shared" si="9"/>
        <v>47.00262</v>
      </c>
      <c r="T22" s="22">
        <f t="shared" si="10"/>
        <v>-1031.05365</v>
      </c>
      <c r="U22" s="17"/>
      <c r="V22" s="17"/>
      <c r="W22" s="17"/>
      <c r="X22" s="17"/>
      <c r="Y22" s="17"/>
      <c r="Z22" s="17"/>
      <c r="AA22" s="17"/>
    </row>
    <row r="23">
      <c r="C23" s="6" t="s">
        <v>19</v>
      </c>
      <c r="D23" s="29" t="s">
        <v>20</v>
      </c>
      <c r="E23" s="6" t="s">
        <v>21</v>
      </c>
      <c r="H23" s="2"/>
      <c r="I23" s="17">
        <f t="shared" si="11"/>
        <v>11</v>
      </c>
      <c r="J23" s="18">
        <f t="shared" si="1"/>
        <v>150</v>
      </c>
      <c r="K23" s="30">
        <f t="shared" ref="K23:K24" si="12">$D$17</f>
        <v>0.4</v>
      </c>
      <c r="L23" s="19">
        <f t="shared" si="2"/>
        <v>4500.615</v>
      </c>
      <c r="M23" s="20">
        <f t="shared" si="3"/>
        <v>420</v>
      </c>
      <c r="N23" s="21">
        <f t="shared" si="4"/>
        <v>525</v>
      </c>
      <c r="O23" s="22">
        <f t="shared" si="5"/>
        <v>170.1</v>
      </c>
      <c r="P23" s="22">
        <f t="shared" si="6"/>
        <v>81.01107</v>
      </c>
      <c r="Q23" s="20">
        <f t="shared" si="7"/>
        <v>3024</v>
      </c>
      <c r="R23" s="23">
        <f t="shared" si="8"/>
        <v>-4220.11107</v>
      </c>
      <c r="S23" s="24">
        <f t="shared" si="9"/>
        <v>280.50393</v>
      </c>
      <c r="T23" s="22">
        <f t="shared" si="10"/>
        <v>-750.54972</v>
      </c>
      <c r="U23" s="17"/>
      <c r="V23" s="17"/>
      <c r="W23" s="17"/>
      <c r="X23" s="17"/>
      <c r="Y23" s="17"/>
      <c r="Z23" s="17"/>
      <c r="AA23" s="17"/>
    </row>
    <row r="24">
      <c r="C24" s="7" t="s">
        <v>31</v>
      </c>
      <c r="D24" s="31">
        <v>200.0</v>
      </c>
      <c r="E24" s="7" t="s">
        <v>32</v>
      </c>
      <c r="F24" s="27"/>
      <c r="H24" s="2"/>
      <c r="I24" s="17">
        <f t="shared" si="11"/>
        <v>12</v>
      </c>
      <c r="J24" s="18">
        <f t="shared" si="1"/>
        <v>160</v>
      </c>
      <c r="K24" s="30">
        <f t="shared" si="12"/>
        <v>0.4</v>
      </c>
      <c r="L24" s="19">
        <f t="shared" si="2"/>
        <v>4800.656</v>
      </c>
      <c r="M24" s="20">
        <f t="shared" si="3"/>
        <v>420</v>
      </c>
      <c r="N24" s="21">
        <f t="shared" si="4"/>
        <v>560</v>
      </c>
      <c r="O24" s="22">
        <f t="shared" si="5"/>
        <v>181.44</v>
      </c>
      <c r="P24" s="22">
        <f t="shared" si="6"/>
        <v>86.411808</v>
      </c>
      <c r="Q24" s="20">
        <f t="shared" si="7"/>
        <v>3225.6</v>
      </c>
      <c r="R24" s="23">
        <f t="shared" si="8"/>
        <v>-4473.451808</v>
      </c>
      <c r="S24" s="24">
        <f t="shared" si="9"/>
        <v>327.204192</v>
      </c>
      <c r="T24" s="22">
        <f t="shared" si="10"/>
        <v>-423.345528</v>
      </c>
      <c r="U24" s="17"/>
      <c r="V24" s="17"/>
      <c r="W24" s="17"/>
      <c r="X24" s="17"/>
      <c r="Y24" s="17"/>
      <c r="Z24" s="17"/>
      <c r="AA24" s="17"/>
    </row>
    <row r="25">
      <c r="C25" s="7" t="s">
        <v>33</v>
      </c>
      <c r="D25" s="31">
        <v>150.0</v>
      </c>
      <c r="E25" s="7" t="s">
        <v>32</v>
      </c>
      <c r="H25" s="2"/>
      <c r="I25" s="17">
        <f t="shared" si="11"/>
        <v>13</v>
      </c>
      <c r="J25" s="18">
        <f t="shared" si="1"/>
        <v>170</v>
      </c>
      <c r="K25" s="17">
        <v>0.0</v>
      </c>
      <c r="L25" s="19">
        <f t="shared" si="2"/>
        <v>3643.355</v>
      </c>
      <c r="M25" s="20">
        <f t="shared" si="3"/>
        <v>420</v>
      </c>
      <c r="N25" s="21">
        <f t="shared" si="4"/>
        <v>425</v>
      </c>
      <c r="O25" s="22">
        <f t="shared" si="5"/>
        <v>137.7</v>
      </c>
      <c r="P25" s="22">
        <f t="shared" si="6"/>
        <v>65.58039</v>
      </c>
      <c r="Q25" s="20">
        <f t="shared" si="7"/>
        <v>2448</v>
      </c>
      <c r="R25" s="23">
        <f t="shared" si="8"/>
        <v>-3496.28039</v>
      </c>
      <c r="S25" s="24">
        <f t="shared" si="9"/>
        <v>147.07461</v>
      </c>
      <c r="T25" s="22">
        <f t="shared" si="10"/>
        <v>-276.270918</v>
      </c>
      <c r="U25" s="17"/>
      <c r="V25" s="17"/>
      <c r="W25" s="17"/>
      <c r="X25" s="17"/>
      <c r="Y25" s="17"/>
      <c r="Z25" s="17"/>
      <c r="AA25" s="17"/>
    </row>
    <row r="26">
      <c r="C26" s="7" t="s">
        <v>34</v>
      </c>
      <c r="D26" s="27">
        <v>2.5</v>
      </c>
      <c r="E26" s="7" t="s">
        <v>29</v>
      </c>
      <c r="H26" s="2"/>
      <c r="I26" s="17">
        <f t="shared" si="11"/>
        <v>14</v>
      </c>
      <c r="J26" s="18">
        <f t="shared" si="1"/>
        <v>180</v>
      </c>
      <c r="K26" s="17">
        <v>0.0</v>
      </c>
      <c r="L26" s="19">
        <f t="shared" si="2"/>
        <v>3857.67</v>
      </c>
      <c r="M26" s="20">
        <f t="shared" si="3"/>
        <v>420</v>
      </c>
      <c r="N26" s="21">
        <f t="shared" si="4"/>
        <v>450</v>
      </c>
      <c r="O26" s="22">
        <f t="shared" si="5"/>
        <v>145.8</v>
      </c>
      <c r="P26" s="22">
        <f t="shared" si="6"/>
        <v>69.43806</v>
      </c>
      <c r="Q26" s="20">
        <f t="shared" si="7"/>
        <v>2592</v>
      </c>
      <c r="R26" s="23">
        <f t="shared" si="8"/>
        <v>-3677.23806</v>
      </c>
      <c r="S26" s="24">
        <f t="shared" si="9"/>
        <v>180.43194</v>
      </c>
      <c r="T26" s="22">
        <f t="shared" si="10"/>
        <v>-95.838978</v>
      </c>
      <c r="U26" s="17"/>
      <c r="V26" s="17"/>
      <c r="W26" s="17"/>
      <c r="X26" s="17"/>
      <c r="Y26" s="17"/>
      <c r="Z26" s="17"/>
      <c r="AA26" s="17"/>
    </row>
    <row r="27">
      <c r="C27" s="7" t="s">
        <v>35</v>
      </c>
      <c r="D27" s="31">
        <v>70.0</v>
      </c>
      <c r="E27" s="7" t="s">
        <v>32</v>
      </c>
      <c r="H27" s="2"/>
      <c r="I27" s="17">
        <f t="shared" si="11"/>
        <v>15</v>
      </c>
      <c r="J27" s="18">
        <f t="shared" si="1"/>
        <v>190</v>
      </c>
      <c r="K27" s="17">
        <v>0.0</v>
      </c>
      <c r="L27" s="19">
        <f t="shared" si="2"/>
        <v>4071.985</v>
      </c>
      <c r="M27" s="20">
        <f t="shared" si="3"/>
        <v>420</v>
      </c>
      <c r="N27" s="21">
        <f t="shared" si="4"/>
        <v>475</v>
      </c>
      <c r="O27" s="22">
        <f t="shared" si="5"/>
        <v>153.9</v>
      </c>
      <c r="P27" s="22">
        <f t="shared" si="6"/>
        <v>73.29573</v>
      </c>
      <c r="Q27" s="20">
        <f t="shared" si="7"/>
        <v>2736</v>
      </c>
      <c r="R27" s="23">
        <f t="shared" si="8"/>
        <v>-3858.19573</v>
      </c>
      <c r="S27" s="24">
        <f t="shared" si="9"/>
        <v>213.78927</v>
      </c>
      <c r="T27" s="22">
        <f t="shared" si="10"/>
        <v>117.950292</v>
      </c>
      <c r="U27" s="17"/>
      <c r="V27" s="17"/>
      <c r="W27" s="17"/>
      <c r="X27" s="17"/>
      <c r="Y27" s="17"/>
      <c r="Z27" s="17"/>
      <c r="AA27" s="17"/>
    </row>
    <row r="28">
      <c r="C28" s="7" t="s">
        <v>13</v>
      </c>
      <c r="D28" s="25">
        <v>2.7</v>
      </c>
      <c r="E28" s="7" t="s">
        <v>36</v>
      </c>
      <c r="H28" s="2"/>
      <c r="I28" s="17">
        <f t="shared" si="11"/>
        <v>16</v>
      </c>
      <c r="J28" s="18">
        <f t="shared" si="1"/>
        <v>200</v>
      </c>
      <c r="K28" s="17">
        <v>0.0</v>
      </c>
      <c r="L28" s="19">
        <f t="shared" si="2"/>
        <v>4286.3</v>
      </c>
      <c r="M28" s="20">
        <f t="shared" si="3"/>
        <v>420</v>
      </c>
      <c r="N28" s="21">
        <f t="shared" si="4"/>
        <v>500</v>
      </c>
      <c r="O28" s="22">
        <f t="shared" si="5"/>
        <v>162</v>
      </c>
      <c r="P28" s="22">
        <f t="shared" si="6"/>
        <v>77.1534</v>
      </c>
      <c r="Q28" s="20">
        <f t="shared" si="7"/>
        <v>2880</v>
      </c>
      <c r="R28" s="23">
        <f t="shared" si="8"/>
        <v>-4039.1534</v>
      </c>
      <c r="S28" s="24">
        <f t="shared" si="9"/>
        <v>247.1466</v>
      </c>
      <c r="T28" s="22">
        <f t="shared" si="10"/>
        <v>365.096892</v>
      </c>
      <c r="U28" s="17"/>
      <c r="V28" s="17"/>
      <c r="W28" s="17"/>
      <c r="X28" s="17"/>
      <c r="Y28" s="17"/>
      <c r="Z28" s="17"/>
      <c r="AA28" s="17"/>
    </row>
    <row r="29">
      <c r="C29" s="7" t="s">
        <v>37</v>
      </c>
      <c r="D29" s="7">
        <v>0.3</v>
      </c>
      <c r="E29" s="7" t="s">
        <v>38</v>
      </c>
      <c r="H29" s="2"/>
      <c r="I29" s="17">
        <f t="shared" si="11"/>
        <v>17</v>
      </c>
      <c r="J29" s="18">
        <f t="shared" si="1"/>
        <v>210</v>
      </c>
      <c r="K29" s="17">
        <v>0.0</v>
      </c>
      <c r="L29" s="19">
        <f t="shared" si="2"/>
        <v>4500.615</v>
      </c>
      <c r="M29" s="20">
        <f t="shared" si="3"/>
        <v>420</v>
      </c>
      <c r="N29" s="21">
        <f t="shared" si="4"/>
        <v>525</v>
      </c>
      <c r="O29" s="22">
        <f t="shared" si="5"/>
        <v>170.1</v>
      </c>
      <c r="P29" s="22">
        <f t="shared" si="6"/>
        <v>81.01107</v>
      </c>
      <c r="Q29" s="20">
        <f t="shared" si="7"/>
        <v>3024</v>
      </c>
      <c r="R29" s="23">
        <f t="shared" si="8"/>
        <v>-4220.11107</v>
      </c>
      <c r="S29" s="24">
        <f t="shared" si="9"/>
        <v>280.50393</v>
      </c>
      <c r="T29" s="22">
        <f t="shared" si="10"/>
        <v>645.600822</v>
      </c>
      <c r="U29" s="17"/>
      <c r="V29" s="17"/>
      <c r="W29" s="17"/>
      <c r="X29" s="17"/>
      <c r="Y29" s="17"/>
      <c r="Z29" s="17"/>
      <c r="AA29" s="17"/>
    </row>
    <row r="30">
      <c r="C30" s="7" t="s">
        <v>39</v>
      </c>
      <c r="D30" s="32">
        <v>0.018</v>
      </c>
      <c r="E30" s="7" t="s">
        <v>40</v>
      </c>
      <c r="H30" s="2"/>
      <c r="I30" s="17">
        <f t="shared" si="11"/>
        <v>18</v>
      </c>
      <c r="J30" s="18">
        <f t="shared" si="1"/>
        <v>220</v>
      </c>
      <c r="K30" s="17">
        <v>0.0</v>
      </c>
      <c r="L30" s="19">
        <f t="shared" si="2"/>
        <v>4714.93</v>
      </c>
      <c r="M30" s="20">
        <f t="shared" si="3"/>
        <v>420</v>
      </c>
      <c r="N30" s="21">
        <f t="shared" si="4"/>
        <v>550</v>
      </c>
      <c r="O30" s="22">
        <f t="shared" si="5"/>
        <v>178.2</v>
      </c>
      <c r="P30" s="22">
        <f t="shared" si="6"/>
        <v>84.86874</v>
      </c>
      <c r="Q30" s="20">
        <f t="shared" si="7"/>
        <v>3168</v>
      </c>
      <c r="R30" s="23">
        <f t="shared" si="8"/>
        <v>-4401.06874</v>
      </c>
      <c r="S30" s="24">
        <f t="shared" si="9"/>
        <v>313.86126</v>
      </c>
      <c r="T30" s="22">
        <f t="shared" si="10"/>
        <v>959.462082</v>
      </c>
      <c r="U30" s="17"/>
      <c r="V30" s="17"/>
      <c r="W30" s="17"/>
      <c r="X30" s="17"/>
      <c r="Y30" s="17"/>
      <c r="Z30" s="17"/>
      <c r="AA30" s="17"/>
    </row>
    <row r="31">
      <c r="C31" s="7" t="s">
        <v>41</v>
      </c>
      <c r="D31" s="31">
        <v>18.0</v>
      </c>
      <c r="E31" s="7" t="s">
        <v>42</v>
      </c>
      <c r="H31" s="2"/>
      <c r="I31" s="17">
        <f t="shared" si="11"/>
        <v>19</v>
      </c>
      <c r="J31" s="18">
        <f t="shared" si="1"/>
        <v>230</v>
      </c>
      <c r="K31" s="17">
        <v>0.0</v>
      </c>
      <c r="L31" s="19">
        <f t="shared" si="2"/>
        <v>4929.245</v>
      </c>
      <c r="M31" s="20">
        <f t="shared" si="3"/>
        <v>420</v>
      </c>
      <c r="N31" s="21">
        <f t="shared" si="4"/>
        <v>575</v>
      </c>
      <c r="O31" s="22">
        <f t="shared" si="5"/>
        <v>186.3</v>
      </c>
      <c r="P31" s="22">
        <f t="shared" si="6"/>
        <v>88.72641</v>
      </c>
      <c r="Q31" s="20">
        <f t="shared" si="7"/>
        <v>3312</v>
      </c>
      <c r="R31" s="23">
        <f t="shared" si="8"/>
        <v>-4582.02641</v>
      </c>
      <c r="S31" s="24">
        <f t="shared" si="9"/>
        <v>347.21859</v>
      </c>
      <c r="T31" s="22">
        <f t="shared" si="10"/>
        <v>1306.680672</v>
      </c>
      <c r="U31" s="17"/>
      <c r="V31" s="17"/>
      <c r="W31" s="17"/>
      <c r="X31" s="17"/>
      <c r="Y31" s="17"/>
      <c r="Z31" s="17"/>
      <c r="AA31" s="17"/>
    </row>
    <row r="32">
      <c r="C32" s="7" t="s">
        <v>43</v>
      </c>
      <c r="D32" s="7">
        <v>0.005</v>
      </c>
      <c r="E32" s="7" t="s">
        <v>44</v>
      </c>
      <c r="H32" s="2"/>
      <c r="I32" s="17">
        <f t="shared" si="11"/>
        <v>20</v>
      </c>
      <c r="J32" s="18">
        <f t="shared" si="1"/>
        <v>240</v>
      </c>
      <c r="K32" s="17">
        <v>0.0</v>
      </c>
      <c r="L32" s="19">
        <f t="shared" si="2"/>
        <v>5143.56</v>
      </c>
      <c r="M32" s="20">
        <f t="shared" si="3"/>
        <v>420</v>
      </c>
      <c r="N32" s="21">
        <f t="shared" si="4"/>
        <v>600</v>
      </c>
      <c r="O32" s="22">
        <f t="shared" si="5"/>
        <v>194.4</v>
      </c>
      <c r="P32" s="22">
        <f t="shared" si="6"/>
        <v>92.58408</v>
      </c>
      <c r="Q32" s="20">
        <f t="shared" si="7"/>
        <v>3456</v>
      </c>
      <c r="R32" s="23">
        <f t="shared" si="8"/>
        <v>-4762.98408</v>
      </c>
      <c r="S32" s="24">
        <f t="shared" si="9"/>
        <v>380.57592</v>
      </c>
      <c r="T32" s="22">
        <f t="shared" si="10"/>
        <v>1687.256592</v>
      </c>
      <c r="U32" s="17"/>
      <c r="V32" s="17"/>
      <c r="W32" s="17"/>
      <c r="X32" s="17"/>
      <c r="Y32" s="17"/>
      <c r="Z32" s="17"/>
      <c r="AA32" s="17"/>
    </row>
    <row r="33">
      <c r="H33" s="2"/>
      <c r="I33" s="17">
        <f t="shared" si="11"/>
        <v>21</v>
      </c>
      <c r="J33" s="18">
        <f t="shared" si="1"/>
        <v>250</v>
      </c>
      <c r="K33" s="17">
        <v>0.0</v>
      </c>
      <c r="L33" s="19">
        <f t="shared" si="2"/>
        <v>5357.875</v>
      </c>
      <c r="M33" s="20">
        <f t="shared" si="3"/>
        <v>420</v>
      </c>
      <c r="N33" s="21">
        <f t="shared" si="4"/>
        <v>625</v>
      </c>
      <c r="O33" s="22">
        <f t="shared" si="5"/>
        <v>202.5</v>
      </c>
      <c r="P33" s="22">
        <f t="shared" si="6"/>
        <v>96.44175</v>
      </c>
      <c r="Q33" s="20">
        <f t="shared" si="7"/>
        <v>3600</v>
      </c>
      <c r="R33" s="23">
        <f t="shared" si="8"/>
        <v>-4943.94175</v>
      </c>
      <c r="S33" s="24">
        <f t="shared" si="9"/>
        <v>413.93325</v>
      </c>
      <c r="T33" s="22">
        <f t="shared" si="10"/>
        <v>2101.189842</v>
      </c>
      <c r="U33" s="17"/>
      <c r="V33" s="17"/>
      <c r="W33" s="17"/>
      <c r="X33" s="17"/>
      <c r="Y33" s="17"/>
      <c r="Z33" s="17"/>
      <c r="AA33" s="17"/>
    </row>
    <row r="34">
      <c r="H34" s="2"/>
      <c r="I34" s="17">
        <f t="shared" si="11"/>
        <v>22</v>
      </c>
      <c r="J34" s="18">
        <f t="shared" si="1"/>
        <v>260</v>
      </c>
      <c r="K34" s="17">
        <v>0.0</v>
      </c>
      <c r="L34" s="19">
        <f t="shared" si="2"/>
        <v>5572.19</v>
      </c>
      <c r="M34" s="20">
        <f t="shared" si="3"/>
        <v>420</v>
      </c>
      <c r="N34" s="21">
        <f t="shared" si="4"/>
        <v>650</v>
      </c>
      <c r="O34" s="22">
        <f t="shared" si="5"/>
        <v>210.6</v>
      </c>
      <c r="P34" s="22">
        <f t="shared" si="6"/>
        <v>100.29942</v>
      </c>
      <c r="Q34" s="20">
        <f t="shared" si="7"/>
        <v>3744</v>
      </c>
      <c r="R34" s="23">
        <f t="shared" si="8"/>
        <v>-5124.89942</v>
      </c>
      <c r="S34" s="24">
        <f t="shared" si="9"/>
        <v>447.29058</v>
      </c>
      <c r="T34" s="22">
        <f t="shared" si="10"/>
        <v>2548.480422</v>
      </c>
      <c r="U34" s="17"/>
      <c r="V34" s="17"/>
      <c r="W34" s="17"/>
      <c r="X34" s="17"/>
      <c r="Y34" s="17"/>
      <c r="Z34" s="17"/>
      <c r="AA34" s="17"/>
    </row>
    <row r="35">
      <c r="B35" s="15" t="s">
        <v>45</v>
      </c>
      <c r="H35" s="2"/>
      <c r="I35" s="17">
        <f t="shared" si="11"/>
        <v>23</v>
      </c>
      <c r="J35" s="18">
        <f t="shared" si="1"/>
        <v>270</v>
      </c>
      <c r="K35" s="30">
        <f t="shared" ref="K35:K36" si="13">$D$17</f>
        <v>0.4</v>
      </c>
      <c r="L35" s="19">
        <f t="shared" si="2"/>
        <v>8101.107</v>
      </c>
      <c r="M35" s="20">
        <f t="shared" si="3"/>
        <v>420</v>
      </c>
      <c r="N35" s="21">
        <f t="shared" si="4"/>
        <v>945</v>
      </c>
      <c r="O35" s="22">
        <f t="shared" si="5"/>
        <v>306.18</v>
      </c>
      <c r="P35" s="22">
        <f t="shared" si="6"/>
        <v>145.819926</v>
      </c>
      <c r="Q35" s="20">
        <f t="shared" si="7"/>
        <v>5443.2</v>
      </c>
      <c r="R35" s="23">
        <f t="shared" si="8"/>
        <v>-7260.199926</v>
      </c>
      <c r="S35" s="24">
        <f t="shared" si="9"/>
        <v>840.907074</v>
      </c>
      <c r="T35" s="22">
        <f t="shared" si="10"/>
        <v>3389.387496</v>
      </c>
      <c r="U35" s="17"/>
      <c r="V35" s="17"/>
      <c r="W35" s="17"/>
      <c r="X35" s="17"/>
      <c r="Y35" s="17"/>
      <c r="Z35" s="17"/>
      <c r="AA35" s="17"/>
    </row>
    <row r="36">
      <c r="C36" s="6" t="s">
        <v>19</v>
      </c>
      <c r="D36" s="6" t="s">
        <v>46</v>
      </c>
      <c r="E36" s="6" t="s">
        <v>47</v>
      </c>
      <c r="F36" s="6" t="s">
        <v>48</v>
      </c>
      <c r="G36" s="6" t="s">
        <v>49</v>
      </c>
      <c r="H36" s="2"/>
      <c r="I36" s="17">
        <f t="shared" si="11"/>
        <v>24</v>
      </c>
      <c r="J36" s="18">
        <f t="shared" si="1"/>
        <v>280</v>
      </c>
      <c r="K36" s="30">
        <f t="shared" si="13"/>
        <v>0.4</v>
      </c>
      <c r="L36" s="19">
        <f t="shared" si="2"/>
        <v>8401.148</v>
      </c>
      <c r="M36" s="20">
        <f t="shared" si="3"/>
        <v>420</v>
      </c>
      <c r="N36" s="21">
        <f t="shared" si="4"/>
        <v>980</v>
      </c>
      <c r="O36" s="22">
        <f t="shared" si="5"/>
        <v>317.52</v>
      </c>
      <c r="P36" s="22">
        <f t="shared" si="6"/>
        <v>151.220664</v>
      </c>
      <c r="Q36" s="20">
        <f t="shared" si="7"/>
        <v>5644.8</v>
      </c>
      <c r="R36" s="23">
        <f t="shared" si="8"/>
        <v>-7513.540664</v>
      </c>
      <c r="S36" s="24">
        <f t="shared" si="9"/>
        <v>887.607336</v>
      </c>
      <c r="T36" s="22">
        <f t="shared" si="10"/>
        <v>4276.994832</v>
      </c>
      <c r="U36" s="17"/>
      <c r="V36" s="17"/>
      <c r="W36" s="17"/>
      <c r="X36" s="17"/>
      <c r="Y36" s="17"/>
      <c r="Z36" s="17"/>
      <c r="AA36" s="17"/>
    </row>
    <row r="37">
      <c r="C37" s="7" t="s">
        <v>50</v>
      </c>
      <c r="D37" s="25">
        <v>20.0</v>
      </c>
      <c r="E37" s="25">
        <v>5.0</v>
      </c>
      <c r="F37" s="8">
        <v>0.5</v>
      </c>
      <c r="G37" s="28">
        <f t="shared" ref="G37:G39" si="14">D37-E37</f>
        <v>15</v>
      </c>
      <c r="H37" s="2"/>
      <c r="I37" s="17">
        <f t="shared" si="11"/>
        <v>25</v>
      </c>
      <c r="J37" s="18">
        <f t="shared" si="1"/>
        <v>290</v>
      </c>
      <c r="K37" s="17">
        <v>0.0</v>
      </c>
      <c r="L37" s="19">
        <f t="shared" si="2"/>
        <v>6215.135</v>
      </c>
      <c r="M37" s="20">
        <f t="shared" si="3"/>
        <v>420</v>
      </c>
      <c r="N37" s="21">
        <f t="shared" si="4"/>
        <v>725</v>
      </c>
      <c r="O37" s="22">
        <f t="shared" si="5"/>
        <v>234.9</v>
      </c>
      <c r="P37" s="22">
        <f t="shared" si="6"/>
        <v>111.87243</v>
      </c>
      <c r="Q37" s="20">
        <f t="shared" si="7"/>
        <v>4176</v>
      </c>
      <c r="R37" s="23">
        <f t="shared" si="8"/>
        <v>-5667.77243</v>
      </c>
      <c r="S37" s="24">
        <f t="shared" si="9"/>
        <v>547.36257</v>
      </c>
      <c r="T37" s="22">
        <f t="shared" si="10"/>
        <v>4824.357402</v>
      </c>
      <c r="U37" s="17"/>
      <c r="V37" s="17"/>
      <c r="W37" s="17"/>
      <c r="X37" s="17"/>
      <c r="Y37" s="17"/>
      <c r="Z37" s="17"/>
      <c r="AA37" s="17"/>
    </row>
    <row r="38">
      <c r="C38" s="7" t="s">
        <v>51</v>
      </c>
      <c r="D38" s="25">
        <v>30.0</v>
      </c>
      <c r="E38" s="25">
        <v>8.2</v>
      </c>
      <c r="F38" s="8">
        <v>0.35</v>
      </c>
      <c r="G38" s="28">
        <f t="shared" si="14"/>
        <v>21.8</v>
      </c>
      <c r="H38" s="2"/>
      <c r="I38" s="17">
        <f t="shared" si="11"/>
        <v>26</v>
      </c>
      <c r="J38" s="18">
        <f t="shared" si="1"/>
        <v>300</v>
      </c>
      <c r="K38" s="17">
        <v>0.0</v>
      </c>
      <c r="L38" s="19">
        <f t="shared" si="2"/>
        <v>6429.45</v>
      </c>
      <c r="M38" s="20">
        <f t="shared" si="3"/>
        <v>420</v>
      </c>
      <c r="N38" s="21">
        <f t="shared" si="4"/>
        <v>750</v>
      </c>
      <c r="O38" s="22">
        <f t="shared" si="5"/>
        <v>243</v>
      </c>
      <c r="P38" s="22">
        <f t="shared" si="6"/>
        <v>115.7301</v>
      </c>
      <c r="Q38" s="20">
        <f t="shared" si="7"/>
        <v>4320</v>
      </c>
      <c r="R38" s="23">
        <f t="shared" si="8"/>
        <v>-5848.7301</v>
      </c>
      <c r="S38" s="24">
        <f t="shared" si="9"/>
        <v>580.7199</v>
      </c>
      <c r="T38" s="22">
        <f t="shared" si="10"/>
        <v>5405.077302</v>
      </c>
      <c r="U38" s="17"/>
      <c r="V38" s="17"/>
      <c r="W38" s="17"/>
      <c r="X38" s="17"/>
      <c r="Y38" s="17"/>
      <c r="Z38" s="17"/>
      <c r="AA38" s="17"/>
    </row>
    <row r="39">
      <c r="C39" s="7" t="s">
        <v>52</v>
      </c>
      <c r="D39" s="25">
        <v>70.0</v>
      </c>
      <c r="E39" s="25">
        <v>27.99</v>
      </c>
      <c r="F39" s="8">
        <v>0.15</v>
      </c>
      <c r="G39" s="28">
        <f t="shared" si="14"/>
        <v>42.01</v>
      </c>
      <c r="H39" s="2"/>
      <c r="I39" s="17">
        <f t="shared" si="11"/>
        <v>27</v>
      </c>
      <c r="J39" s="18">
        <f t="shared" si="1"/>
        <v>310</v>
      </c>
      <c r="K39" s="17">
        <v>0.0</v>
      </c>
      <c r="L39" s="19">
        <f t="shared" si="2"/>
        <v>6643.765</v>
      </c>
      <c r="M39" s="20">
        <f t="shared" si="3"/>
        <v>420</v>
      </c>
      <c r="N39" s="21">
        <f t="shared" si="4"/>
        <v>775</v>
      </c>
      <c r="O39" s="22">
        <f t="shared" si="5"/>
        <v>251.1</v>
      </c>
      <c r="P39" s="22">
        <f t="shared" si="6"/>
        <v>119.58777</v>
      </c>
      <c r="Q39" s="20">
        <f t="shared" si="7"/>
        <v>4464</v>
      </c>
      <c r="R39" s="23">
        <f t="shared" si="8"/>
        <v>-6029.68777</v>
      </c>
      <c r="S39" s="24">
        <f t="shared" si="9"/>
        <v>614.07723</v>
      </c>
      <c r="T39" s="22">
        <f t="shared" si="10"/>
        <v>6019.154532</v>
      </c>
      <c r="U39" s="17"/>
      <c r="V39" s="17"/>
      <c r="W39" s="17"/>
      <c r="X39" s="17"/>
      <c r="Y39" s="17"/>
      <c r="Z39" s="17"/>
      <c r="AA39" s="17"/>
    </row>
    <row r="40">
      <c r="D40" s="28"/>
      <c r="H40" s="2"/>
      <c r="I40" s="17">
        <f t="shared" si="11"/>
        <v>28</v>
      </c>
      <c r="J40" s="18">
        <f t="shared" si="1"/>
        <v>320</v>
      </c>
      <c r="K40" s="17">
        <v>0.0</v>
      </c>
      <c r="L40" s="19">
        <f t="shared" si="2"/>
        <v>6858.08</v>
      </c>
      <c r="M40" s="20">
        <f t="shared" si="3"/>
        <v>420</v>
      </c>
      <c r="N40" s="21">
        <f t="shared" si="4"/>
        <v>800</v>
      </c>
      <c r="O40" s="22">
        <f t="shared" si="5"/>
        <v>259.2</v>
      </c>
      <c r="P40" s="22">
        <f t="shared" si="6"/>
        <v>123.44544</v>
      </c>
      <c r="Q40" s="20">
        <f t="shared" si="7"/>
        <v>4608</v>
      </c>
      <c r="R40" s="23">
        <f t="shared" si="8"/>
        <v>-6210.64544</v>
      </c>
      <c r="S40" s="24">
        <f t="shared" si="9"/>
        <v>647.43456</v>
      </c>
      <c r="T40" s="22">
        <f t="shared" si="10"/>
        <v>6666.589092</v>
      </c>
      <c r="U40" s="17"/>
      <c r="V40" s="17"/>
      <c r="W40" s="17"/>
      <c r="X40" s="17"/>
      <c r="Y40" s="17"/>
      <c r="Z40" s="17"/>
      <c r="AA40" s="17"/>
    </row>
    <row r="41">
      <c r="G41" s="33">
        <f>SUMPRODUCT(F37:F39,G37:G39)</f>
        <v>21.4315</v>
      </c>
      <c r="H41" s="2"/>
      <c r="I41" s="17">
        <f t="shared" si="11"/>
        <v>29</v>
      </c>
      <c r="J41" s="18">
        <f t="shared" si="1"/>
        <v>330</v>
      </c>
      <c r="K41" s="17">
        <v>0.0</v>
      </c>
      <c r="L41" s="19">
        <f t="shared" si="2"/>
        <v>7072.395</v>
      </c>
      <c r="M41" s="20">
        <f t="shared" si="3"/>
        <v>420</v>
      </c>
      <c r="N41" s="21">
        <f t="shared" si="4"/>
        <v>825</v>
      </c>
      <c r="O41" s="22">
        <f t="shared" si="5"/>
        <v>267.3</v>
      </c>
      <c r="P41" s="22">
        <f t="shared" si="6"/>
        <v>127.30311</v>
      </c>
      <c r="Q41" s="20">
        <f t="shared" si="7"/>
        <v>4752</v>
      </c>
      <c r="R41" s="23">
        <f t="shared" si="8"/>
        <v>-6391.60311</v>
      </c>
      <c r="S41" s="24">
        <f t="shared" si="9"/>
        <v>680.79189</v>
      </c>
      <c r="T41" s="22">
        <f t="shared" si="10"/>
        <v>7347.380982</v>
      </c>
      <c r="U41" s="17"/>
      <c r="V41" s="17"/>
      <c r="W41" s="17"/>
      <c r="X41" s="17"/>
      <c r="Y41" s="17"/>
      <c r="Z41" s="17"/>
      <c r="AA41" s="17"/>
    </row>
    <row r="42">
      <c r="H42" s="2"/>
      <c r="I42" s="17">
        <f t="shared" si="11"/>
        <v>30</v>
      </c>
      <c r="J42" s="18">
        <f t="shared" si="1"/>
        <v>340</v>
      </c>
      <c r="K42" s="17">
        <v>0.0</v>
      </c>
      <c r="L42" s="19">
        <f t="shared" si="2"/>
        <v>7286.71</v>
      </c>
      <c r="M42" s="20">
        <f t="shared" si="3"/>
        <v>420</v>
      </c>
      <c r="N42" s="21">
        <f t="shared" si="4"/>
        <v>850</v>
      </c>
      <c r="O42" s="22">
        <f t="shared" si="5"/>
        <v>275.4</v>
      </c>
      <c r="P42" s="22">
        <f t="shared" si="6"/>
        <v>131.16078</v>
      </c>
      <c r="Q42" s="20">
        <f t="shared" si="7"/>
        <v>4896</v>
      </c>
      <c r="R42" s="23">
        <f t="shared" si="8"/>
        <v>-6572.56078</v>
      </c>
      <c r="S42" s="24">
        <f t="shared" si="9"/>
        <v>714.14922</v>
      </c>
      <c r="T42" s="22">
        <f t="shared" si="10"/>
        <v>8061.530202</v>
      </c>
      <c r="U42" s="17"/>
      <c r="V42" s="17"/>
      <c r="W42" s="17"/>
      <c r="X42" s="17"/>
      <c r="Y42" s="17"/>
      <c r="Z42" s="17"/>
      <c r="AA42" s="17"/>
    </row>
    <row r="43">
      <c r="H43" s="2"/>
      <c r="I43" s="17">
        <f t="shared" si="11"/>
        <v>31</v>
      </c>
      <c r="J43" s="18">
        <f t="shared" si="1"/>
        <v>350</v>
      </c>
      <c r="K43" s="17">
        <v>0.0</v>
      </c>
      <c r="L43" s="19">
        <f t="shared" si="2"/>
        <v>7501.025</v>
      </c>
      <c r="M43" s="20">
        <f t="shared" si="3"/>
        <v>420</v>
      </c>
      <c r="N43" s="21">
        <f t="shared" si="4"/>
        <v>875</v>
      </c>
      <c r="O43" s="22">
        <f t="shared" si="5"/>
        <v>283.5</v>
      </c>
      <c r="P43" s="22">
        <f t="shared" si="6"/>
        <v>135.01845</v>
      </c>
      <c r="Q43" s="20">
        <f t="shared" si="7"/>
        <v>5040</v>
      </c>
      <c r="R43" s="23">
        <f t="shared" si="8"/>
        <v>-6753.51845</v>
      </c>
      <c r="S43" s="24">
        <f t="shared" si="9"/>
        <v>747.50655</v>
      </c>
      <c r="T43" s="22">
        <f t="shared" si="10"/>
        <v>8809.036752</v>
      </c>
      <c r="U43" s="17"/>
      <c r="V43" s="17"/>
      <c r="W43" s="17"/>
      <c r="X43" s="17"/>
      <c r="Y43" s="17"/>
      <c r="Z43" s="17"/>
      <c r="AA43" s="17"/>
    </row>
    <row r="44">
      <c r="H44" s="2"/>
      <c r="I44" s="17">
        <f t="shared" si="11"/>
        <v>32</v>
      </c>
      <c r="J44" s="18">
        <f t="shared" si="1"/>
        <v>360</v>
      </c>
      <c r="K44" s="17">
        <v>0.0</v>
      </c>
      <c r="L44" s="19">
        <f t="shared" si="2"/>
        <v>7715.34</v>
      </c>
      <c r="M44" s="20">
        <f t="shared" si="3"/>
        <v>420</v>
      </c>
      <c r="N44" s="21">
        <f t="shared" si="4"/>
        <v>900</v>
      </c>
      <c r="O44" s="22">
        <f t="shared" si="5"/>
        <v>291.6</v>
      </c>
      <c r="P44" s="22">
        <f t="shared" si="6"/>
        <v>138.87612</v>
      </c>
      <c r="Q44" s="20">
        <f t="shared" si="7"/>
        <v>5184</v>
      </c>
      <c r="R44" s="23">
        <f t="shared" si="8"/>
        <v>-6934.47612</v>
      </c>
      <c r="S44" s="24">
        <f t="shared" si="9"/>
        <v>780.86388</v>
      </c>
      <c r="T44" s="22">
        <f t="shared" si="10"/>
        <v>9589.900632</v>
      </c>
      <c r="U44" s="17"/>
      <c r="V44" s="17"/>
      <c r="W44" s="17"/>
      <c r="X44" s="17"/>
      <c r="Y44" s="17"/>
      <c r="Z44" s="17"/>
      <c r="AA44" s="17"/>
    </row>
    <row r="45">
      <c r="H45" s="2"/>
      <c r="I45" s="17">
        <f t="shared" si="11"/>
        <v>33</v>
      </c>
      <c r="J45" s="18">
        <f t="shared" si="1"/>
        <v>370</v>
      </c>
      <c r="K45" s="17">
        <v>0.0</v>
      </c>
      <c r="L45" s="19">
        <f t="shared" si="2"/>
        <v>7929.655</v>
      </c>
      <c r="M45" s="20">
        <f t="shared" si="3"/>
        <v>420</v>
      </c>
      <c r="N45" s="21">
        <f t="shared" si="4"/>
        <v>925</v>
      </c>
      <c r="O45" s="22">
        <f t="shared" si="5"/>
        <v>299.7</v>
      </c>
      <c r="P45" s="22">
        <f t="shared" si="6"/>
        <v>142.73379</v>
      </c>
      <c r="Q45" s="20">
        <f t="shared" si="7"/>
        <v>5328</v>
      </c>
      <c r="R45" s="23">
        <f t="shared" si="8"/>
        <v>-7115.43379</v>
      </c>
      <c r="S45" s="24">
        <f t="shared" si="9"/>
        <v>814.22121</v>
      </c>
      <c r="T45" s="22">
        <f t="shared" si="10"/>
        <v>10404.12184</v>
      </c>
      <c r="U45" s="17"/>
      <c r="V45" s="17"/>
      <c r="W45" s="17"/>
      <c r="X45" s="17"/>
      <c r="Y45" s="17"/>
      <c r="Z45" s="17"/>
      <c r="AA45" s="17"/>
    </row>
    <row r="46">
      <c r="H46" s="2"/>
      <c r="I46" s="17">
        <f t="shared" si="11"/>
        <v>34</v>
      </c>
      <c r="J46" s="18">
        <f t="shared" si="1"/>
        <v>380</v>
      </c>
      <c r="K46" s="17">
        <v>0.0</v>
      </c>
      <c r="L46" s="19">
        <f t="shared" si="2"/>
        <v>8143.97</v>
      </c>
      <c r="M46" s="20">
        <f t="shared" si="3"/>
        <v>420</v>
      </c>
      <c r="N46" s="21">
        <f t="shared" si="4"/>
        <v>950</v>
      </c>
      <c r="O46" s="22">
        <f t="shared" si="5"/>
        <v>307.8</v>
      </c>
      <c r="P46" s="22">
        <f t="shared" si="6"/>
        <v>146.59146</v>
      </c>
      <c r="Q46" s="20">
        <f t="shared" si="7"/>
        <v>5472</v>
      </c>
      <c r="R46" s="23">
        <f t="shared" si="8"/>
        <v>-7296.39146</v>
      </c>
      <c r="S46" s="24">
        <f t="shared" si="9"/>
        <v>847.57854</v>
      </c>
      <c r="T46" s="22">
        <f t="shared" si="10"/>
        <v>11251.70038</v>
      </c>
      <c r="U46" s="17"/>
      <c r="V46" s="17"/>
      <c r="W46" s="17"/>
      <c r="X46" s="17"/>
      <c r="Y46" s="17"/>
      <c r="Z46" s="17"/>
      <c r="AA46" s="17"/>
    </row>
    <row r="47">
      <c r="H47" s="2"/>
      <c r="I47" s="17">
        <f t="shared" si="11"/>
        <v>35</v>
      </c>
      <c r="J47" s="18">
        <f t="shared" si="1"/>
        <v>390</v>
      </c>
      <c r="K47" s="30">
        <f t="shared" ref="K47:K48" si="15">$D$17</f>
        <v>0.4</v>
      </c>
      <c r="L47" s="19">
        <f t="shared" si="2"/>
        <v>11701.599</v>
      </c>
      <c r="M47" s="20">
        <f t="shared" si="3"/>
        <v>420</v>
      </c>
      <c r="N47" s="21">
        <f t="shared" si="4"/>
        <v>1365</v>
      </c>
      <c r="O47" s="22">
        <f t="shared" si="5"/>
        <v>442.26</v>
      </c>
      <c r="P47" s="22">
        <f t="shared" si="6"/>
        <v>210.628782</v>
      </c>
      <c r="Q47" s="20">
        <f t="shared" si="7"/>
        <v>7862.4</v>
      </c>
      <c r="R47" s="23">
        <f t="shared" si="8"/>
        <v>-10300.28878</v>
      </c>
      <c r="S47" s="24">
        <f t="shared" si="9"/>
        <v>1401.310218</v>
      </c>
      <c r="T47" s="22">
        <f t="shared" si="10"/>
        <v>12653.0106</v>
      </c>
      <c r="U47" s="17"/>
      <c r="V47" s="17"/>
      <c r="W47" s="17"/>
      <c r="X47" s="17"/>
      <c r="Y47" s="17"/>
      <c r="Z47" s="17"/>
      <c r="AA47" s="17"/>
    </row>
    <row r="48">
      <c r="H48" s="2"/>
      <c r="I48" s="17">
        <f t="shared" si="11"/>
        <v>36</v>
      </c>
      <c r="J48" s="18">
        <f t="shared" si="1"/>
        <v>400</v>
      </c>
      <c r="K48" s="30">
        <f t="shared" si="15"/>
        <v>0.4</v>
      </c>
      <c r="L48" s="19">
        <f t="shared" si="2"/>
        <v>12001.64</v>
      </c>
      <c r="M48" s="20">
        <f t="shared" si="3"/>
        <v>420</v>
      </c>
      <c r="N48" s="21">
        <f t="shared" si="4"/>
        <v>1400</v>
      </c>
      <c r="O48" s="22">
        <f t="shared" si="5"/>
        <v>453.6</v>
      </c>
      <c r="P48" s="22">
        <f t="shared" si="6"/>
        <v>216.02952</v>
      </c>
      <c r="Q48" s="20">
        <f t="shared" si="7"/>
        <v>8064</v>
      </c>
      <c r="R48" s="23">
        <f t="shared" si="8"/>
        <v>-10553.62952</v>
      </c>
      <c r="S48" s="24">
        <f t="shared" si="9"/>
        <v>1448.01048</v>
      </c>
      <c r="T48" s="22">
        <f t="shared" si="10"/>
        <v>14101.02108</v>
      </c>
      <c r="U48" s="17"/>
      <c r="V48" s="17"/>
      <c r="W48" s="17"/>
      <c r="X48" s="17"/>
      <c r="Y48" s="17"/>
      <c r="Z48" s="17"/>
      <c r="AA48" s="17"/>
    </row>
    <row r="49">
      <c r="H49" s="2"/>
      <c r="I49" s="34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>
      <c r="H50" s="2"/>
      <c r="I50" s="34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>
      <c r="H51" s="2"/>
      <c r="I51" s="34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>
      <c r="H52" s="2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>
      <c r="H53" s="2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>
      <c r="H54" s="2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>
      <c r="H55" s="2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>
      <c r="H56" s="2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>
      <c r="H57" s="2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>
      <c r="H58" s="2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>
      <c r="H59" s="2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>
      <c r="H60" s="2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>
      <c r="H61" s="2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>
      <c r="H62" s="2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</sheetData>
  <mergeCells count="7">
    <mergeCell ref="B1:G1"/>
    <mergeCell ref="B2:G2"/>
    <mergeCell ref="C9:G9"/>
    <mergeCell ref="B13:C13"/>
    <mergeCell ref="B22:C22"/>
    <mergeCell ref="B35:D35"/>
    <mergeCell ref="N11:Q11"/>
  </mergeCells>
  <drawing r:id="rId1"/>
</worksheet>
</file>