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96\PycharmProjects\linear_regresi&amp;korelasi\"/>
    </mc:Choice>
  </mc:AlternateContent>
  <xr:revisionPtr revIDLastSave="0" documentId="13_ncr:1_{4CAD74F9-4788-4A55-B125-59F15EBD6D8F}" xr6:coauthVersionLast="46" xr6:coauthVersionMax="46" xr10:uidLastSave="{00000000-0000-0000-0000-000000000000}"/>
  <bookViews>
    <workbookView xWindow="-120" yWindow="-120" windowWidth="20730" windowHeight="11760" xr2:uid="{1C58E585-46D7-4019-B114-CEB87460F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D36" i="1" s="1"/>
  <c r="E28" i="1"/>
  <c r="E27" i="1"/>
  <c r="E26" i="1"/>
  <c r="D28" i="1"/>
  <c r="F28" i="1"/>
  <c r="D27" i="1"/>
  <c r="F27" i="1"/>
  <c r="D26" i="1"/>
  <c r="F26" i="1"/>
  <c r="B30" i="1"/>
  <c r="D35" i="1" s="1"/>
  <c r="F29" i="1"/>
  <c r="E29" i="1"/>
  <c r="D29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G2" i="1"/>
  <c r="F2" i="1"/>
  <c r="E2" i="1"/>
  <c r="D2" i="1"/>
  <c r="O14" i="1" l="1"/>
  <c r="E30" i="1"/>
  <c r="N14" i="1" s="1"/>
  <c r="F30" i="1"/>
  <c r="J14" i="1" s="1"/>
  <c r="L5" i="1"/>
  <c r="K14" i="1"/>
  <c r="D30" i="1"/>
  <c r="L2" i="1" s="1"/>
  <c r="M14" i="1"/>
  <c r="M5" i="1"/>
  <c r="M2" i="1"/>
  <c r="K5" i="1"/>
  <c r="L16" i="1" l="1"/>
  <c r="O2" i="1"/>
  <c r="O5" i="1"/>
  <c r="K2" i="1"/>
  <c r="J16" i="1"/>
  <c r="J5" i="1"/>
  <c r="N5" i="1" s="1"/>
  <c r="L14" i="1"/>
  <c r="K16" i="1" s="1"/>
  <c r="J2" i="1"/>
  <c r="N2" i="1" l="1"/>
  <c r="P2" i="1" s="1"/>
  <c r="J9" i="1" s="1"/>
  <c r="K27" i="1" s="1"/>
  <c r="M16" i="1"/>
  <c r="N16" i="1" s="1"/>
  <c r="J18" i="1" s="1"/>
  <c r="J22" i="1" s="1"/>
  <c r="J23" i="1" s="1"/>
  <c r="J33" i="1" s="1"/>
  <c r="P5" i="1"/>
  <c r="L9" i="1" s="1"/>
  <c r="M27" i="1" s="1"/>
  <c r="J28" i="1" l="1"/>
  <c r="J31" i="1" s="1"/>
  <c r="J32" i="1" s="1"/>
  <c r="K9" i="1"/>
  <c r="L27" i="1" s="1"/>
  <c r="J30" i="1" l="1"/>
</calcChain>
</file>

<file path=xl/sharedStrings.xml><?xml version="1.0" encoding="utf-8"?>
<sst xmlns="http://schemas.openxmlformats.org/spreadsheetml/2006/main" count="52" uniqueCount="44">
  <si>
    <t>No</t>
  </si>
  <si>
    <t>X^2</t>
  </si>
  <si>
    <t>Y^2</t>
  </si>
  <si>
    <t>XY</t>
  </si>
  <si>
    <t>a</t>
  </si>
  <si>
    <t>(∑Yi)(∑Xi^2)</t>
  </si>
  <si>
    <t>(∑Xi)(∑XiYi)</t>
  </si>
  <si>
    <t xml:space="preserve">  nΣXi^2</t>
  </si>
  <si>
    <t xml:space="preserve">  (ΣXi)^2</t>
  </si>
  <si>
    <t>(∑Yi)(∑X^2 i) - (∑Xi)(∑XiYi)</t>
  </si>
  <si>
    <t>nΣXi^2 -  (ΣXi)^2</t>
  </si>
  <si>
    <t>Hasil</t>
  </si>
  <si>
    <t>b</t>
  </si>
  <si>
    <t>nΣXiYi</t>
  </si>
  <si>
    <t>(Σxi)(Σyi)</t>
  </si>
  <si>
    <t>nΣXi</t>
  </si>
  <si>
    <t>(Σxi)^2</t>
  </si>
  <si>
    <t>nΣXiYi - (Σxi)(Σyi)</t>
  </si>
  <si>
    <t>nΣXi - (Σxi)^2</t>
  </si>
  <si>
    <t xml:space="preserve">Persamaan Regresinya </t>
  </si>
  <si>
    <t>Y =</t>
  </si>
  <si>
    <t>Korelasi</t>
  </si>
  <si>
    <t>r</t>
  </si>
  <si>
    <t>nΣXi^2</t>
  </si>
  <si>
    <t>nΣYi^2</t>
  </si>
  <si>
    <t>(Σyi)^2</t>
  </si>
  <si>
    <t>nΣYi^2 - (Σyi)^2)</t>
  </si>
  <si>
    <t>(nΣXi^2 -  (ΣXi)^2) (nΣYi^2 - (Σyi)^2)</t>
  </si>
  <si>
    <t>sqrt(nΣXi^2 -  (ΣXi)^2)(nΣYi^2 - (Σyi)^2)</t>
  </si>
  <si>
    <t>Koefisien Determinasi</t>
  </si>
  <si>
    <t>Sisa</t>
  </si>
  <si>
    <t>Σ</t>
  </si>
  <si>
    <t>ΣX^2</t>
  </si>
  <si>
    <t>ΣY^2</t>
  </si>
  <si>
    <t xml:space="preserve">Y = </t>
  </si>
  <si>
    <t>Nilai kolerasi klasifikasi</t>
  </si>
  <si>
    <t>Interpretasinya</t>
  </si>
  <si>
    <t>X (Jam Kerja)</t>
  </si>
  <si>
    <t>Y (Produksi)</t>
  </si>
  <si>
    <t>N</t>
  </si>
  <si>
    <t>Nilai korelasi positif (+) menunjukkan hubungan lurus/linear</t>
  </si>
  <si>
    <t xml:space="preserve">Persamaan Regresi Linear </t>
  </si>
  <si>
    <t xml:space="preserve">Nilai r </t>
  </si>
  <si>
    <t xml:space="preserve">Kekuatan hubungan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</si>
</sst>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3" tint="0.59999389629810485"/>
      </left>
      <right/>
      <top style="thin">
        <color indexed="64"/>
      </top>
      <bottom/>
      <diagonal/>
    </border>
    <border>
      <left style="thin">
        <color theme="3" tint="0.59999389629810485"/>
      </left>
      <right/>
      <top style="thin">
        <color indexed="64"/>
      </top>
      <bottom style="thin">
        <color theme="3" tint="0.59999389629810485"/>
      </bottom>
      <diagonal/>
    </border>
    <border>
      <left style="thin">
        <color theme="3" tint="0.59999389629810485"/>
      </left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/>
      <right/>
      <top style="thin">
        <color theme="3" tint="0.59999389629810485"/>
      </top>
      <bottom/>
      <diagonal/>
    </border>
    <border>
      <left/>
      <right style="thin">
        <color theme="3" tint="0.59999389629810485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indexed="64"/>
      </top>
      <bottom style="thin">
        <color theme="3" tint="0.59999389629810485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60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0" fillId="2" borderId="0" xfId="0" applyFill="1"/>
    <xf numFmtId="0" fontId="2" fillId="0" borderId="2" xfId="0" applyFont="1" applyBorder="1" applyAlignment="1">
      <alignment horizontal="center"/>
    </xf>
    <xf numFmtId="0" fontId="2" fillId="2" borderId="6" xfId="0" applyFont="1" applyFill="1" applyBorder="1"/>
    <xf numFmtId="0" fontId="2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right" vertical="center"/>
    </xf>
    <xf numFmtId="0" fontId="2" fillId="2" borderId="2" xfId="0" applyFont="1" applyFill="1" applyBorder="1"/>
    <xf numFmtId="0" fontId="3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2" xfId="2" applyFill="1" applyBorder="1" applyAlignment="1">
      <alignment horizontal="center" vertical="center"/>
    </xf>
    <xf numFmtId="0" fontId="0" fillId="0" borderId="14" xfId="0" applyBorder="1"/>
    <xf numFmtId="0" fontId="2" fillId="2" borderId="6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left"/>
    </xf>
    <xf numFmtId="0" fontId="2" fillId="2" borderId="6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left"/>
    </xf>
    <xf numFmtId="0" fontId="2" fillId="2" borderId="9" xfId="1" applyFont="1" applyFill="1" applyBorder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left"/>
    </xf>
    <xf numFmtId="0" fontId="2" fillId="2" borderId="6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left"/>
    </xf>
    <xf numFmtId="0" fontId="2" fillId="2" borderId="6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/>
    </xf>
    <xf numFmtId="0" fontId="2" fillId="2" borderId="9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left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Font="1"/>
    <xf numFmtId="0" fontId="2" fillId="2" borderId="3" xfId="2" applyFill="1" applyBorder="1" applyAlignment="1">
      <alignment horizontal="center" vertical="center"/>
    </xf>
    <xf numFmtId="0" fontId="0" fillId="2" borderId="16" xfId="0" applyFill="1" applyBorder="1"/>
    <xf numFmtId="0" fontId="0" fillId="0" borderId="15" xfId="0" applyBorder="1"/>
    <xf numFmtId="0" fontId="0" fillId="0" borderId="17" xfId="0" applyBorder="1"/>
    <xf numFmtId="0" fontId="0" fillId="2" borderId="18" xfId="0" applyFill="1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/>
    <xf numFmtId="0" fontId="0" fillId="2" borderId="22" xfId="0" applyFill="1" applyBorder="1"/>
    <xf numFmtId="0" fontId="0" fillId="2" borderId="19" xfId="0" applyFill="1" applyBorder="1"/>
    <xf numFmtId="0" fontId="2" fillId="2" borderId="10" xfId="1" applyFont="1" applyFill="1" applyBorder="1" applyAlignment="1">
      <alignment horizontal="left"/>
    </xf>
    <xf numFmtId="0" fontId="2" fillId="2" borderId="11" xfId="1" applyFont="1" applyFill="1" applyBorder="1" applyAlignment="1">
      <alignment horizontal="left"/>
    </xf>
    <xf numFmtId="0" fontId="2" fillId="2" borderId="12" xfId="1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2" xfId="2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8F5A-0930-40C7-9791-A7FAD98A5844}">
  <dimension ref="A1:P71"/>
  <sheetViews>
    <sheetView tabSelected="1" topLeftCell="C8" zoomScaleNormal="100" workbookViewId="0">
      <selection activeCell="F26" sqref="F26"/>
    </sheetView>
  </sheetViews>
  <sheetFormatPr defaultRowHeight="15" x14ac:dyDescent="0.25"/>
  <cols>
    <col min="2" max="2" width="14.140625" customWidth="1"/>
    <col min="3" max="3" width="16.140625" customWidth="1"/>
    <col min="4" max="4" width="13.28515625" bestFit="1" customWidth="1"/>
    <col min="7" max="7" width="11.28515625" bestFit="1" customWidth="1"/>
    <col min="8" max="8" width="27.140625" customWidth="1"/>
    <col min="9" max="9" width="35.28515625" customWidth="1"/>
    <col min="10" max="10" width="24.5703125" customWidth="1"/>
    <col min="11" max="11" width="22.42578125" customWidth="1"/>
    <col min="12" max="12" width="26" customWidth="1"/>
    <col min="13" max="13" width="42.140625" customWidth="1"/>
    <col min="14" max="14" width="43.7109375" customWidth="1"/>
    <col min="15" max="15" width="24.28515625" bestFit="1" customWidth="1"/>
    <col min="16" max="16" width="16" customWidth="1"/>
    <col min="17" max="17" width="16.28515625" bestFit="1" customWidth="1"/>
    <col min="18" max="18" width="15.140625" bestFit="1" customWidth="1"/>
    <col min="19" max="19" width="15.28515625" bestFit="1" customWidth="1"/>
    <col min="20" max="20" width="44.42578125" customWidth="1"/>
    <col min="21" max="21" width="22.7109375" customWidth="1"/>
    <col min="22" max="22" width="10.140625" customWidth="1"/>
  </cols>
  <sheetData>
    <row r="1" spans="1:16" ht="36.75" customHeight="1" x14ac:dyDescent="0.25">
      <c r="A1" s="35" t="s">
        <v>0</v>
      </c>
      <c r="B1" s="36" t="s">
        <v>37</v>
      </c>
      <c r="C1" s="35" t="s">
        <v>38</v>
      </c>
      <c r="D1" s="35" t="s">
        <v>1</v>
      </c>
      <c r="E1" s="35" t="s">
        <v>2</v>
      </c>
      <c r="F1" s="35" t="s">
        <v>3</v>
      </c>
      <c r="G1" s="35" t="s">
        <v>39</v>
      </c>
      <c r="I1" s="57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</row>
    <row r="2" spans="1:16" x14ac:dyDescent="0.25">
      <c r="A2" s="1">
        <v>1</v>
      </c>
      <c r="B2" s="2">
        <v>3</v>
      </c>
      <c r="C2" s="2">
        <v>32</v>
      </c>
      <c r="D2" s="3">
        <f t="shared" ref="D2:E29" si="0">B2^2</f>
        <v>9</v>
      </c>
      <c r="E2" s="3">
        <f t="shared" si="0"/>
        <v>1024</v>
      </c>
      <c r="F2" s="3">
        <f>B2*C2</f>
        <v>96</v>
      </c>
      <c r="G2" s="59">
        <f>COUNT(A2:A879)</f>
        <v>28</v>
      </c>
      <c r="H2" s="37"/>
      <c r="I2" s="58"/>
      <c r="J2" s="2">
        <f>(C30*D30)</f>
        <v>1817208</v>
      </c>
      <c r="K2" s="6">
        <f>B30*F30</f>
        <v>1814712</v>
      </c>
      <c r="L2" s="2">
        <f>G2*D30</f>
        <v>30072</v>
      </c>
      <c r="M2" s="6">
        <f>D35</f>
        <v>27556</v>
      </c>
      <c r="N2" s="6">
        <f>J2-K2</f>
        <v>2496</v>
      </c>
      <c r="O2" s="6">
        <f>L2-M2</f>
        <v>2516</v>
      </c>
      <c r="P2" s="5">
        <f>ROUND(N2/O2,3)</f>
        <v>0.99199999999999999</v>
      </c>
    </row>
    <row r="3" spans="1:16" x14ac:dyDescent="0.25">
      <c r="A3" s="1">
        <v>2</v>
      </c>
      <c r="B3" s="2">
        <v>5</v>
      </c>
      <c r="C3" s="2">
        <v>51</v>
      </c>
      <c r="D3" s="3">
        <f t="shared" si="0"/>
        <v>25</v>
      </c>
      <c r="E3" s="3">
        <f t="shared" si="0"/>
        <v>2601</v>
      </c>
      <c r="F3" s="3">
        <f t="shared" ref="F3:F29" si="1">B3*C3</f>
        <v>255</v>
      </c>
      <c r="G3" s="59"/>
      <c r="I3" s="7"/>
      <c r="P3" s="8"/>
    </row>
    <row r="4" spans="1:16" x14ac:dyDescent="0.25">
      <c r="A4" s="1">
        <v>3</v>
      </c>
      <c r="B4" s="2">
        <v>4</v>
      </c>
      <c r="C4" s="2">
        <v>39</v>
      </c>
      <c r="D4" s="3">
        <f t="shared" si="0"/>
        <v>16</v>
      </c>
      <c r="E4" s="3">
        <f t="shared" si="0"/>
        <v>1521</v>
      </c>
      <c r="F4" s="3">
        <f t="shared" si="1"/>
        <v>156</v>
      </c>
      <c r="G4" s="59"/>
      <c r="I4" s="57" t="s">
        <v>12</v>
      </c>
      <c r="J4" s="4" t="s">
        <v>13</v>
      </c>
      <c r="K4" s="9" t="s">
        <v>14</v>
      </c>
      <c r="L4" s="4" t="s">
        <v>15</v>
      </c>
      <c r="M4" s="9" t="s">
        <v>16</v>
      </c>
      <c r="N4" s="4" t="s">
        <v>17</v>
      </c>
      <c r="O4" s="9" t="s">
        <v>18</v>
      </c>
      <c r="P4" s="5" t="s">
        <v>11</v>
      </c>
    </row>
    <row r="5" spans="1:16" x14ac:dyDescent="0.25">
      <c r="A5" s="1">
        <v>4</v>
      </c>
      <c r="B5" s="2">
        <v>6</v>
      </c>
      <c r="C5" s="2">
        <v>64</v>
      </c>
      <c r="D5" s="3">
        <f t="shared" si="0"/>
        <v>36</v>
      </c>
      <c r="E5" s="3">
        <f t="shared" si="0"/>
        <v>4096</v>
      </c>
      <c r="F5" s="3">
        <f t="shared" si="1"/>
        <v>384</v>
      </c>
      <c r="G5" s="59"/>
      <c r="I5" s="58"/>
      <c r="J5" s="6">
        <f>G2*F30</f>
        <v>306096</v>
      </c>
      <c r="K5" s="6">
        <f>B30*C30</f>
        <v>280872</v>
      </c>
      <c r="L5" s="6">
        <f>G2*B30</f>
        <v>4648</v>
      </c>
      <c r="M5" s="6">
        <f>D35</f>
        <v>27556</v>
      </c>
      <c r="N5" s="6">
        <f>J5-K5</f>
        <v>25224</v>
      </c>
      <c r="O5" s="6">
        <f>L5-M5</f>
        <v>-22908</v>
      </c>
      <c r="P5" s="5">
        <f>ROUND(N5/O5,3)</f>
        <v>-1.101</v>
      </c>
    </row>
    <row r="6" spans="1:16" x14ac:dyDescent="0.25">
      <c r="A6" s="1">
        <v>5</v>
      </c>
      <c r="B6" s="2">
        <v>8</v>
      </c>
      <c r="C6" s="2">
        <v>82</v>
      </c>
      <c r="D6" s="3">
        <f t="shared" si="0"/>
        <v>64</v>
      </c>
      <c r="E6" s="3">
        <f t="shared" si="0"/>
        <v>6724</v>
      </c>
      <c r="F6" s="3">
        <f t="shared" si="1"/>
        <v>656</v>
      </c>
      <c r="G6" s="59"/>
    </row>
    <row r="7" spans="1:16" x14ac:dyDescent="0.25">
      <c r="A7" s="1">
        <v>6</v>
      </c>
      <c r="B7" s="2">
        <v>7</v>
      </c>
      <c r="C7" s="2">
        <v>72</v>
      </c>
      <c r="D7" s="3">
        <f t="shared" si="0"/>
        <v>49</v>
      </c>
      <c r="E7" s="3">
        <f t="shared" si="0"/>
        <v>5184</v>
      </c>
      <c r="F7" s="3">
        <f t="shared" si="1"/>
        <v>504</v>
      </c>
      <c r="G7" s="59"/>
    </row>
    <row r="8" spans="1:16" x14ac:dyDescent="0.25">
      <c r="A8" s="1">
        <v>7</v>
      </c>
      <c r="B8" s="2">
        <v>6</v>
      </c>
      <c r="C8" s="2">
        <v>64</v>
      </c>
      <c r="D8" s="3">
        <f t="shared" si="0"/>
        <v>36</v>
      </c>
      <c r="E8" s="3">
        <f t="shared" si="0"/>
        <v>4096</v>
      </c>
      <c r="F8" s="3">
        <f t="shared" si="1"/>
        <v>384</v>
      </c>
      <c r="G8" s="59"/>
      <c r="I8" s="7" t="s">
        <v>19</v>
      </c>
    </row>
    <row r="9" spans="1:16" x14ac:dyDescent="0.25">
      <c r="A9" s="1">
        <v>8</v>
      </c>
      <c r="B9" s="2">
        <v>4</v>
      </c>
      <c r="C9" s="2">
        <v>39</v>
      </c>
      <c r="D9" s="3">
        <f t="shared" si="0"/>
        <v>16</v>
      </c>
      <c r="E9" s="3">
        <f t="shared" si="0"/>
        <v>1521</v>
      </c>
      <c r="F9" s="3">
        <f t="shared" si="1"/>
        <v>156</v>
      </c>
      <c r="G9" s="59"/>
      <c r="I9" s="56" t="s">
        <v>20</v>
      </c>
      <c r="J9" s="10">
        <f>P2</f>
        <v>0.99199999999999999</v>
      </c>
      <c r="K9" s="11" t="str">
        <f>IF(P5&lt;0,"-","+")</f>
        <v>-</v>
      </c>
      <c r="L9" s="12">
        <f>ABS(P5)</f>
        <v>1.101</v>
      </c>
    </row>
    <row r="10" spans="1:16" x14ac:dyDescent="0.25">
      <c r="A10" s="1">
        <v>9</v>
      </c>
      <c r="B10" s="2">
        <v>8</v>
      </c>
      <c r="C10" s="2">
        <v>82</v>
      </c>
      <c r="D10" s="3">
        <f t="shared" si="0"/>
        <v>64</v>
      </c>
      <c r="E10" s="3">
        <f t="shared" si="0"/>
        <v>6724</v>
      </c>
      <c r="F10" s="3">
        <f t="shared" si="1"/>
        <v>656</v>
      </c>
      <c r="G10" s="59"/>
    </row>
    <row r="11" spans="1:16" x14ac:dyDescent="0.25">
      <c r="A11" s="1">
        <v>10</v>
      </c>
      <c r="B11" s="2">
        <v>6</v>
      </c>
      <c r="C11" s="2">
        <v>64</v>
      </c>
      <c r="D11" s="3">
        <f t="shared" si="0"/>
        <v>36</v>
      </c>
      <c r="E11" s="3">
        <f t="shared" si="0"/>
        <v>4096</v>
      </c>
      <c r="F11" s="3">
        <f t="shared" si="1"/>
        <v>384</v>
      </c>
      <c r="G11" s="59"/>
      <c r="H11" s="17"/>
    </row>
    <row r="12" spans="1:16" x14ac:dyDescent="0.25">
      <c r="A12" s="1">
        <v>11</v>
      </c>
      <c r="B12" s="2">
        <v>7</v>
      </c>
      <c r="C12" s="2">
        <v>72</v>
      </c>
      <c r="D12" s="3">
        <f t="shared" si="0"/>
        <v>49</v>
      </c>
      <c r="E12" s="3">
        <f t="shared" si="0"/>
        <v>5184</v>
      </c>
      <c r="F12" s="3">
        <f t="shared" si="1"/>
        <v>504</v>
      </c>
      <c r="G12" s="59"/>
      <c r="I12" s="7" t="s">
        <v>21</v>
      </c>
    </row>
    <row r="13" spans="1:16" x14ac:dyDescent="0.25">
      <c r="A13" s="1">
        <v>12</v>
      </c>
      <c r="B13" s="2">
        <v>4</v>
      </c>
      <c r="C13" s="2">
        <v>39</v>
      </c>
      <c r="D13" s="3">
        <f t="shared" si="0"/>
        <v>16</v>
      </c>
      <c r="E13" s="3">
        <f t="shared" si="0"/>
        <v>1521</v>
      </c>
      <c r="F13" s="3">
        <f t="shared" si="1"/>
        <v>156</v>
      </c>
      <c r="G13" s="59"/>
      <c r="H13" s="17"/>
      <c r="I13" s="57" t="s">
        <v>22</v>
      </c>
      <c r="J13" s="4" t="s">
        <v>13</v>
      </c>
      <c r="K13" s="9" t="s">
        <v>14</v>
      </c>
      <c r="L13" s="4" t="s">
        <v>23</v>
      </c>
      <c r="M13" s="9" t="s">
        <v>16</v>
      </c>
      <c r="N13" s="4" t="s">
        <v>24</v>
      </c>
      <c r="O13" s="9" t="s">
        <v>25</v>
      </c>
    </row>
    <row r="14" spans="1:16" x14ac:dyDescent="0.25">
      <c r="A14" s="1">
        <v>13</v>
      </c>
      <c r="B14" s="2">
        <v>9</v>
      </c>
      <c r="C14" s="2">
        <v>88</v>
      </c>
      <c r="D14" s="3">
        <f t="shared" si="0"/>
        <v>81</v>
      </c>
      <c r="E14" s="3">
        <f t="shared" si="0"/>
        <v>7744</v>
      </c>
      <c r="F14" s="3">
        <f t="shared" si="1"/>
        <v>792</v>
      </c>
      <c r="G14" s="59"/>
      <c r="H14" s="17"/>
      <c r="I14" s="58"/>
      <c r="J14" s="2">
        <f>G2*F30</f>
        <v>306096</v>
      </c>
      <c r="K14" s="2">
        <f>B30*C30</f>
        <v>280872</v>
      </c>
      <c r="L14" s="2">
        <f>G2*D30</f>
        <v>30072</v>
      </c>
      <c r="M14" s="2">
        <f>D35</f>
        <v>27556</v>
      </c>
      <c r="N14" s="2">
        <f>G2*E30</f>
        <v>3118696</v>
      </c>
      <c r="O14" s="2">
        <f>D36</f>
        <v>2862864</v>
      </c>
    </row>
    <row r="15" spans="1:16" x14ac:dyDescent="0.25">
      <c r="A15" s="1">
        <v>14</v>
      </c>
      <c r="B15" s="2">
        <v>7</v>
      </c>
      <c r="C15" s="2">
        <v>72</v>
      </c>
      <c r="D15" s="3">
        <f t="shared" si="0"/>
        <v>49</v>
      </c>
      <c r="E15" s="3">
        <f t="shared" si="0"/>
        <v>5184</v>
      </c>
      <c r="F15" s="3">
        <f t="shared" si="1"/>
        <v>504</v>
      </c>
      <c r="G15" s="59"/>
      <c r="J15" s="4" t="s">
        <v>17</v>
      </c>
      <c r="K15" s="4" t="s">
        <v>10</v>
      </c>
      <c r="L15" s="4" t="s">
        <v>26</v>
      </c>
      <c r="M15" s="4" t="s">
        <v>27</v>
      </c>
      <c r="N15" s="4" t="s">
        <v>28</v>
      </c>
    </row>
    <row r="16" spans="1:16" x14ac:dyDescent="0.25">
      <c r="A16" s="1">
        <v>15</v>
      </c>
      <c r="B16" s="2">
        <v>3</v>
      </c>
      <c r="C16" s="2">
        <v>32</v>
      </c>
      <c r="D16" s="3">
        <f t="shared" si="0"/>
        <v>9</v>
      </c>
      <c r="E16" s="3">
        <f t="shared" si="0"/>
        <v>1024</v>
      </c>
      <c r="F16" s="3">
        <f t="shared" si="1"/>
        <v>96</v>
      </c>
      <c r="G16" s="59"/>
      <c r="J16" s="2">
        <f>J14-K14</f>
        <v>25224</v>
      </c>
      <c r="K16" s="2">
        <f>L14-M14</f>
        <v>2516</v>
      </c>
      <c r="L16" s="2">
        <f>N14-O14</f>
        <v>255832</v>
      </c>
      <c r="M16" s="6">
        <f>K16*L16</f>
        <v>643673312</v>
      </c>
      <c r="N16" s="6">
        <f>SQRT(M16)</f>
        <v>25370.717609086267</v>
      </c>
    </row>
    <row r="17" spans="1:15" x14ac:dyDescent="0.25">
      <c r="A17" s="1">
        <v>16</v>
      </c>
      <c r="B17" s="2">
        <v>4</v>
      </c>
      <c r="C17" s="2">
        <v>39</v>
      </c>
      <c r="D17" s="3">
        <f t="shared" si="0"/>
        <v>16</v>
      </c>
      <c r="E17" s="3">
        <f t="shared" si="0"/>
        <v>1521</v>
      </c>
      <c r="F17" s="3">
        <f t="shared" si="1"/>
        <v>156</v>
      </c>
      <c r="G17" s="59"/>
    </row>
    <row r="18" spans="1:15" x14ac:dyDescent="0.25">
      <c r="A18" s="1">
        <v>17</v>
      </c>
      <c r="B18" s="2">
        <v>8</v>
      </c>
      <c r="C18" s="2">
        <v>82</v>
      </c>
      <c r="D18" s="3">
        <f t="shared" si="0"/>
        <v>64</v>
      </c>
      <c r="E18" s="3">
        <f t="shared" si="0"/>
        <v>6724</v>
      </c>
      <c r="F18" s="3">
        <f t="shared" si="1"/>
        <v>656</v>
      </c>
      <c r="G18" s="59"/>
      <c r="I18" s="55" t="s">
        <v>11</v>
      </c>
      <c r="J18" s="16">
        <f>ROUND(J16/N16,5)</f>
        <v>0.99421999999999999</v>
      </c>
    </row>
    <row r="19" spans="1:15" x14ac:dyDescent="0.25">
      <c r="A19" s="1">
        <v>18</v>
      </c>
      <c r="B19" s="2">
        <v>9</v>
      </c>
      <c r="C19" s="2">
        <v>88</v>
      </c>
      <c r="D19" s="3">
        <f t="shared" si="0"/>
        <v>81</v>
      </c>
      <c r="E19" s="3">
        <f t="shared" si="0"/>
        <v>7744</v>
      </c>
      <c r="F19" s="3">
        <f t="shared" si="1"/>
        <v>792</v>
      </c>
      <c r="G19" s="59"/>
    </row>
    <row r="20" spans="1:15" x14ac:dyDescent="0.25">
      <c r="A20" s="1">
        <v>19</v>
      </c>
      <c r="B20" s="2">
        <v>9</v>
      </c>
      <c r="C20" s="2">
        <v>88</v>
      </c>
      <c r="D20" s="3">
        <f t="shared" si="0"/>
        <v>81</v>
      </c>
      <c r="E20" s="3">
        <f t="shared" si="0"/>
        <v>7744</v>
      </c>
      <c r="F20" s="3">
        <f t="shared" si="1"/>
        <v>792</v>
      </c>
      <c r="G20" s="59"/>
    </row>
    <row r="21" spans="1:15" x14ac:dyDescent="0.25">
      <c r="A21" s="1">
        <v>20</v>
      </c>
      <c r="B21" s="2">
        <v>4</v>
      </c>
      <c r="C21" s="2">
        <v>39</v>
      </c>
      <c r="D21" s="3">
        <f t="shared" si="0"/>
        <v>16</v>
      </c>
      <c r="E21" s="3">
        <f t="shared" si="0"/>
        <v>1521</v>
      </c>
      <c r="F21" s="3">
        <f t="shared" si="1"/>
        <v>156</v>
      </c>
      <c r="G21" s="59"/>
    </row>
    <row r="22" spans="1:15" x14ac:dyDescent="0.25">
      <c r="A22" s="1">
        <v>21</v>
      </c>
      <c r="B22" s="2">
        <v>5</v>
      </c>
      <c r="C22" s="2">
        <v>51</v>
      </c>
      <c r="D22" s="3">
        <f t="shared" si="0"/>
        <v>25</v>
      </c>
      <c r="E22" s="3">
        <f t="shared" si="0"/>
        <v>2601</v>
      </c>
      <c r="F22" s="3">
        <f t="shared" si="1"/>
        <v>255</v>
      </c>
      <c r="G22" s="59"/>
      <c r="I22" s="34" t="s">
        <v>29</v>
      </c>
      <c r="J22" s="13">
        <f>ROUND(J18^2*100,5)</f>
        <v>98.847340000000003</v>
      </c>
    </row>
    <row r="23" spans="1:15" x14ac:dyDescent="0.25">
      <c r="A23" s="1">
        <v>22</v>
      </c>
      <c r="B23" s="2">
        <v>6</v>
      </c>
      <c r="C23" s="2">
        <v>64</v>
      </c>
      <c r="D23" s="3">
        <f t="shared" si="0"/>
        <v>36</v>
      </c>
      <c r="E23" s="3">
        <f t="shared" si="0"/>
        <v>4096</v>
      </c>
      <c r="F23" s="3">
        <f t="shared" si="1"/>
        <v>384</v>
      </c>
      <c r="G23" s="59"/>
      <c r="I23" s="34" t="s">
        <v>30</v>
      </c>
      <c r="J23" s="13">
        <f>100-J22</f>
        <v>1.1526599999999974</v>
      </c>
    </row>
    <row r="24" spans="1:15" x14ac:dyDescent="0.25">
      <c r="A24" s="1">
        <v>23</v>
      </c>
      <c r="B24" s="2">
        <v>7</v>
      </c>
      <c r="C24" s="2">
        <v>72</v>
      </c>
      <c r="D24" s="3">
        <f t="shared" si="0"/>
        <v>49</v>
      </c>
      <c r="E24" s="3">
        <f t="shared" si="0"/>
        <v>5184</v>
      </c>
      <c r="F24" s="3">
        <f t="shared" si="1"/>
        <v>504</v>
      </c>
      <c r="G24" s="59"/>
    </row>
    <row r="25" spans="1:15" x14ac:dyDescent="0.25">
      <c r="A25" s="1">
        <v>24</v>
      </c>
      <c r="B25" s="2">
        <v>4</v>
      </c>
      <c r="C25" s="2">
        <v>39</v>
      </c>
      <c r="D25" s="3">
        <f t="shared" si="0"/>
        <v>16</v>
      </c>
      <c r="E25" s="3">
        <f t="shared" si="0"/>
        <v>1521</v>
      </c>
      <c r="F25" s="3">
        <f t="shared" si="1"/>
        <v>156</v>
      </c>
      <c r="G25" s="59"/>
    </row>
    <row r="26" spans="1:15" x14ac:dyDescent="0.25">
      <c r="A26" s="1">
        <v>25</v>
      </c>
      <c r="B26" s="2">
        <v>5</v>
      </c>
      <c r="C26" s="2">
        <v>51</v>
      </c>
      <c r="D26" s="3">
        <f t="shared" si="0"/>
        <v>25</v>
      </c>
      <c r="E26" s="3">
        <f t="shared" si="0"/>
        <v>2601</v>
      </c>
      <c r="F26" s="3">
        <f t="shared" si="1"/>
        <v>255</v>
      </c>
      <c r="G26" s="59"/>
    </row>
    <row r="27" spans="1:15" x14ac:dyDescent="0.25">
      <c r="A27" s="1">
        <v>26</v>
      </c>
      <c r="B27" s="2">
        <v>6</v>
      </c>
      <c r="C27" s="2">
        <v>64</v>
      </c>
      <c r="D27" s="3">
        <f t="shared" si="0"/>
        <v>36</v>
      </c>
      <c r="E27" s="3">
        <f t="shared" si="0"/>
        <v>4096</v>
      </c>
      <c r="F27" s="3">
        <f t="shared" si="1"/>
        <v>384</v>
      </c>
      <c r="G27" s="59"/>
      <c r="I27" s="35" t="s">
        <v>41</v>
      </c>
      <c r="J27" s="52" t="s">
        <v>34</v>
      </c>
      <c r="K27" s="28">
        <f>J9</f>
        <v>0.99199999999999999</v>
      </c>
      <c r="L27" s="28" t="str">
        <f>K9</f>
        <v>-</v>
      </c>
      <c r="M27" s="28">
        <f>L9</f>
        <v>1.101</v>
      </c>
      <c r="N27" s="28"/>
      <c r="O27" s="29"/>
    </row>
    <row r="28" spans="1:15" x14ac:dyDescent="0.25">
      <c r="A28" s="1">
        <v>27</v>
      </c>
      <c r="B28" s="2">
        <v>7</v>
      </c>
      <c r="C28" s="2">
        <v>72</v>
      </c>
      <c r="D28" s="3">
        <f t="shared" si="0"/>
        <v>49</v>
      </c>
      <c r="E28" s="3">
        <f t="shared" si="0"/>
        <v>5184</v>
      </c>
      <c r="F28" s="3">
        <f t="shared" si="1"/>
        <v>504</v>
      </c>
      <c r="G28" s="59"/>
      <c r="I28" s="35" t="s">
        <v>42</v>
      </c>
      <c r="J28" s="30">
        <f>J18</f>
        <v>0.99421999999999999</v>
      </c>
      <c r="K28" s="31"/>
      <c r="L28" s="31"/>
      <c r="M28" s="26"/>
      <c r="N28" s="31"/>
      <c r="O28" s="27"/>
    </row>
    <row r="29" spans="1:15" x14ac:dyDescent="0.25">
      <c r="A29" s="1">
        <v>28</v>
      </c>
      <c r="B29" s="2">
        <v>5</v>
      </c>
      <c r="C29" s="2">
        <v>51</v>
      </c>
      <c r="D29" s="3">
        <f t="shared" si="0"/>
        <v>25</v>
      </c>
      <c r="E29" s="3">
        <f t="shared" si="0"/>
        <v>2601</v>
      </c>
      <c r="F29" s="3">
        <f t="shared" si="1"/>
        <v>255</v>
      </c>
      <c r="G29" s="59"/>
      <c r="I29" s="35" t="s">
        <v>35</v>
      </c>
      <c r="J29" s="19" t="s">
        <v>40</v>
      </c>
      <c r="K29" s="20"/>
      <c r="L29" s="20"/>
      <c r="M29" s="20"/>
      <c r="N29" s="20"/>
      <c r="O29" s="33"/>
    </row>
    <row r="30" spans="1:15" x14ac:dyDescent="0.25">
      <c r="A30" s="16" t="s">
        <v>31</v>
      </c>
      <c r="B30" s="16">
        <f>SUM(B2:B29)</f>
        <v>166</v>
      </c>
      <c r="C30" s="38">
        <f>SUM(C2:C29)</f>
        <v>1692</v>
      </c>
      <c r="D30" s="38">
        <f>SUM(D2:D29)</f>
        <v>1074</v>
      </c>
      <c r="E30" s="38">
        <f>SUM(E2:E29)</f>
        <v>111382</v>
      </c>
      <c r="F30" s="38">
        <f>SUM(F2:F29)</f>
        <v>10932</v>
      </c>
      <c r="G30" s="59"/>
      <c r="I30" s="35" t="s">
        <v>43</v>
      </c>
      <c r="J30" s="32" t="str">
        <f>"Kekuatan nilai r adalah "&amp;IF((J28&lt;0.2),"Sangat Lemah",IF((J28&lt;0.4),"Lemah",IF((J28&lt;0.6),"Sedang",IF((J28&lt;0.8),"Kuat",IF((J28&lt;=1),"Sangat Kuat")&amp;""))))</f>
        <v>Kekuatan nilai r adalah Sangat Kuat</v>
      </c>
      <c r="K30" s="25"/>
      <c r="L30" s="26"/>
      <c r="M30" s="18"/>
      <c r="N30" s="18"/>
      <c r="O30" s="24"/>
    </row>
    <row r="31" spans="1:15" x14ac:dyDescent="0.25">
      <c r="B31" s="44"/>
      <c r="C31" s="45"/>
      <c r="D31" s="39"/>
      <c r="E31" s="46"/>
      <c r="F31" s="39"/>
      <c r="G31" s="40"/>
      <c r="I31" s="35" t="s">
        <v>29</v>
      </c>
      <c r="J31" s="25" t="str">
        <f>""&amp;ROUND(J28^2*100,5)&amp;" %"</f>
        <v>98,84734 %</v>
      </c>
      <c r="K31" s="26"/>
      <c r="L31" s="26"/>
      <c r="M31" s="26"/>
      <c r="N31" s="26"/>
      <c r="O31" s="27"/>
    </row>
    <row r="32" spans="1:15" x14ac:dyDescent="0.25">
      <c r="C32" s="42"/>
      <c r="D32" s="47"/>
      <c r="E32" s="42"/>
      <c r="F32" s="42"/>
      <c r="G32" s="41"/>
      <c r="I32" s="53" t="s">
        <v>36</v>
      </c>
      <c r="J32" s="48" t="str">
        <f>"Besar kontribusi variabel "&amp;B1&amp;" terhadap "&amp;C1&amp;" adalah "&amp;J31&amp;" % "</f>
        <v xml:space="preserve">Besar kontribusi variabel X (Jam Kerja) terhadap Y (Produksi) adalah 98,84734 % % </v>
      </c>
      <c r="K32" s="49"/>
      <c r="L32" s="49"/>
      <c r="M32" s="49"/>
      <c r="N32" s="49"/>
      <c r="O32" s="50"/>
    </row>
    <row r="33" spans="2:15" x14ac:dyDescent="0.25">
      <c r="D33" s="43"/>
      <c r="E33" s="43"/>
      <c r="I33" s="54"/>
      <c r="J33" s="21" t="str">
        <f>"dan sisanya yaitu sebesar "&amp;J23&amp;" % dipengaruhi oleh variabel selain "&amp;B1&amp;""</f>
        <v>dan sisanya yaitu sebesar 1,15266 % dipengaruhi oleh variabel selain X (Jam Kerja)</v>
      </c>
      <c r="K33" s="22"/>
      <c r="L33" s="22"/>
      <c r="M33" s="22"/>
      <c r="N33" s="22"/>
      <c r="O33" s="23"/>
    </row>
    <row r="35" spans="2:15" x14ac:dyDescent="0.25">
      <c r="B35" s="15"/>
      <c r="C35" s="51" t="s">
        <v>32</v>
      </c>
      <c r="D35" s="14">
        <f>B30^2</f>
        <v>27556</v>
      </c>
    </row>
    <row r="36" spans="2:15" x14ac:dyDescent="0.25">
      <c r="C36" s="51" t="s">
        <v>33</v>
      </c>
      <c r="D36" s="14">
        <f>C30^2</f>
        <v>2862864</v>
      </c>
    </row>
    <row r="43" spans="2:15" x14ac:dyDescent="0.25">
      <c r="B43" s="15"/>
    </row>
    <row r="44" spans="2:15" x14ac:dyDescent="0.25">
      <c r="B44" s="15"/>
    </row>
    <row r="45" spans="2:15" x14ac:dyDescent="0.25">
      <c r="B45" s="15"/>
    </row>
    <row r="46" spans="2:15" x14ac:dyDescent="0.25">
      <c r="B46" s="15"/>
    </row>
    <row r="47" spans="2:15" x14ac:dyDescent="0.25">
      <c r="B47" s="15"/>
    </row>
    <row r="48" spans="2:15" x14ac:dyDescent="0.25">
      <c r="B48" s="15"/>
    </row>
    <row r="49" spans="2:2" x14ac:dyDescent="0.25">
      <c r="B49" s="15"/>
    </row>
    <row r="50" spans="2:2" x14ac:dyDescent="0.25">
      <c r="B50" s="15"/>
    </row>
    <row r="51" spans="2:2" x14ac:dyDescent="0.25">
      <c r="B51" s="15"/>
    </row>
    <row r="52" spans="2:2" x14ac:dyDescent="0.25">
      <c r="B52" s="15"/>
    </row>
    <row r="53" spans="2:2" x14ac:dyDescent="0.25">
      <c r="B53" s="15"/>
    </row>
    <row r="54" spans="2:2" x14ac:dyDescent="0.25">
      <c r="B54" s="15"/>
    </row>
    <row r="55" spans="2:2" x14ac:dyDescent="0.25">
      <c r="B55" s="15"/>
    </row>
    <row r="56" spans="2:2" x14ac:dyDescent="0.25">
      <c r="B56" s="15"/>
    </row>
    <row r="57" spans="2:2" x14ac:dyDescent="0.25">
      <c r="B57" s="15"/>
    </row>
    <row r="58" spans="2:2" x14ac:dyDescent="0.25">
      <c r="B58" s="15"/>
    </row>
    <row r="59" spans="2:2" x14ac:dyDescent="0.25">
      <c r="B59" s="15"/>
    </row>
    <row r="60" spans="2:2" x14ac:dyDescent="0.25">
      <c r="B60" s="15"/>
    </row>
    <row r="61" spans="2:2" x14ac:dyDescent="0.25">
      <c r="B61" s="15"/>
    </row>
    <row r="62" spans="2:2" x14ac:dyDescent="0.25">
      <c r="B62" s="15"/>
    </row>
    <row r="63" spans="2:2" x14ac:dyDescent="0.25">
      <c r="B63" s="15"/>
    </row>
    <row r="64" spans="2:2" x14ac:dyDescent="0.25">
      <c r="B64" s="15"/>
    </row>
    <row r="65" spans="2:2" x14ac:dyDescent="0.25">
      <c r="B65" s="15"/>
    </row>
    <row r="66" spans="2:2" x14ac:dyDescent="0.25">
      <c r="B66" s="15"/>
    </row>
    <row r="67" spans="2:2" x14ac:dyDescent="0.25">
      <c r="B67" s="15"/>
    </row>
    <row r="68" spans="2:2" x14ac:dyDescent="0.25">
      <c r="B68" s="15"/>
    </row>
    <row r="69" spans="2:2" x14ac:dyDescent="0.25">
      <c r="B69" s="15"/>
    </row>
    <row r="70" spans="2:2" x14ac:dyDescent="0.25">
      <c r="B70" s="15"/>
    </row>
    <row r="71" spans="2:2" x14ac:dyDescent="0.25">
      <c r="B71" s="15"/>
    </row>
  </sheetData>
  <mergeCells count="4">
    <mergeCell ref="J29:O29"/>
    <mergeCell ref="J33:O33"/>
    <mergeCell ref="G2:G30"/>
    <mergeCell ref="I32:I3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Adani</dc:creator>
  <cp:lastModifiedBy>Farhan Adani</cp:lastModifiedBy>
  <dcterms:created xsi:type="dcterms:W3CDTF">2021-03-01T06:18:04Z</dcterms:created>
  <dcterms:modified xsi:type="dcterms:W3CDTF">2021-03-01T07:03:47Z</dcterms:modified>
</cp:coreProperties>
</file>