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na\Documents\"/>
    </mc:Choice>
  </mc:AlternateContent>
  <xr:revisionPtr revIDLastSave="0" documentId="13_ncr:1_{EC1FD409-8FC0-4B55-995C-2123AC732602}" xr6:coauthVersionLast="47" xr6:coauthVersionMax="47" xr10:uidLastSave="{00000000-0000-0000-0000-000000000000}"/>
  <bookViews>
    <workbookView xWindow="-120" yWindow="-120" windowWidth="29040" windowHeight="15720" xr2:uid="{0C7DA604-DBB0-48AD-A214-C67F1073234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5" i="1" l="1"/>
  <c r="E49" i="1"/>
  <c r="F107" i="1"/>
  <c r="H120" i="1"/>
  <c r="F109" i="1"/>
  <c r="D80" i="1"/>
  <c r="E287" i="1"/>
  <c r="E284" i="1"/>
  <c r="E285" i="1"/>
  <c r="E286" i="1"/>
  <c r="E283" i="1"/>
  <c r="D284" i="1"/>
  <c r="D285" i="1"/>
  <c r="D286" i="1"/>
  <c r="D283" i="1"/>
  <c r="C284" i="1"/>
  <c r="C285" i="1"/>
  <c r="C286" i="1"/>
  <c r="C283" i="1"/>
  <c r="I284" i="1"/>
  <c r="I283" i="1"/>
  <c r="I279" i="1"/>
  <c r="C279" i="1"/>
  <c r="B279" i="1"/>
  <c r="F265" i="1"/>
  <c r="F259" i="1"/>
  <c r="F260" i="1"/>
  <c r="F261" i="1"/>
  <c r="F262" i="1"/>
  <c r="F263" i="1"/>
  <c r="F264" i="1"/>
  <c r="F258" i="1"/>
  <c r="E259" i="1"/>
  <c r="E260" i="1"/>
  <c r="E261" i="1"/>
  <c r="E262" i="1"/>
  <c r="E263" i="1"/>
  <c r="E264" i="1"/>
  <c r="E258" i="1"/>
  <c r="D259" i="1"/>
  <c r="D260" i="1"/>
  <c r="D261" i="1"/>
  <c r="D262" i="1"/>
  <c r="D263" i="1"/>
  <c r="D264" i="1"/>
  <c r="D258" i="1"/>
  <c r="B266" i="1"/>
  <c r="B265" i="1"/>
  <c r="I258" i="1"/>
  <c r="E246" i="1"/>
  <c r="E243" i="1"/>
  <c r="E244" i="1"/>
  <c r="E245" i="1"/>
  <c r="E242" i="1"/>
  <c r="D243" i="1"/>
  <c r="D244" i="1"/>
  <c r="D245" i="1"/>
  <c r="D242" i="1"/>
  <c r="C243" i="1"/>
  <c r="C244" i="1"/>
  <c r="C245" i="1"/>
  <c r="C242" i="1"/>
  <c r="L242" i="1"/>
  <c r="L243" i="1"/>
  <c r="L244" i="1"/>
  <c r="L241" i="1"/>
  <c r="I243" i="1"/>
  <c r="F234" i="1"/>
  <c r="F229" i="1"/>
  <c r="F230" i="1"/>
  <c r="F231" i="1"/>
  <c r="F232" i="1"/>
  <c r="F233" i="1"/>
  <c r="F228" i="1"/>
  <c r="E229" i="1"/>
  <c r="E230" i="1"/>
  <c r="E231" i="1"/>
  <c r="E232" i="1"/>
  <c r="E233" i="1"/>
  <c r="E228" i="1"/>
  <c r="D229" i="1"/>
  <c r="D230" i="1"/>
  <c r="D231" i="1"/>
  <c r="D232" i="1"/>
  <c r="D233" i="1"/>
  <c r="D228" i="1"/>
  <c r="C219" i="1"/>
  <c r="I203" i="1"/>
  <c r="C213" i="1"/>
  <c r="J209" i="1"/>
  <c r="J208" i="1"/>
  <c r="J207" i="1"/>
  <c r="J206" i="1"/>
  <c r="J205" i="1"/>
  <c r="J204" i="1"/>
  <c r="J203" i="1"/>
  <c r="I208" i="1"/>
  <c r="I207" i="1"/>
  <c r="I206" i="1"/>
  <c r="I205" i="1"/>
  <c r="I204" i="1"/>
  <c r="N198" i="1"/>
  <c r="N197" i="1"/>
  <c r="Q207" i="1"/>
  <c r="Q206" i="1"/>
  <c r="Q205" i="1"/>
  <c r="Q204" i="1"/>
  <c r="Q203" i="1"/>
  <c r="Q201" i="1"/>
  <c r="Q202" i="1"/>
  <c r="Q198" i="1"/>
  <c r="Q197" i="1"/>
  <c r="Q194" i="1"/>
  <c r="H209" i="1"/>
  <c r="F209" i="1"/>
  <c r="D209" i="1"/>
  <c r="D210" i="1" s="1"/>
  <c r="C209" i="1"/>
  <c r="C210" i="1" s="1"/>
  <c r="E203" i="1" s="1"/>
  <c r="C199" i="1"/>
  <c r="D198" i="1"/>
  <c r="D199" i="1" s="1"/>
  <c r="C198" i="1"/>
  <c r="E197" i="1"/>
  <c r="E196" i="1"/>
  <c r="E195" i="1"/>
  <c r="E194" i="1"/>
  <c r="E193" i="1"/>
  <c r="E192" i="1"/>
  <c r="E198" i="1" s="1"/>
  <c r="E209" i="1" l="1"/>
  <c r="G203" i="1"/>
  <c r="G209" i="1" s="1"/>
  <c r="I183" i="1" l="1"/>
  <c r="I184" i="1" s="1"/>
  <c r="I185" i="1" s="1"/>
  <c r="I179" i="1"/>
  <c r="I182" i="1"/>
  <c r="I181" i="1"/>
  <c r="I178" i="1"/>
  <c r="I177" i="1"/>
  <c r="I176" i="1"/>
  <c r="I175" i="1"/>
  <c r="I174" i="1"/>
  <c r="I173" i="1"/>
  <c r="F179" i="1"/>
  <c r="F176" i="1"/>
  <c r="F172" i="1"/>
  <c r="E173" i="1"/>
  <c r="E172" i="1"/>
  <c r="I160" i="1"/>
  <c r="I156" i="1"/>
  <c r="I159" i="1"/>
  <c r="I157" i="1"/>
  <c r="F166" i="1"/>
  <c r="E158" i="1"/>
  <c r="L141" i="1"/>
  <c r="L140" i="1"/>
  <c r="L139" i="1"/>
  <c r="I150" i="1"/>
  <c r="I149" i="1"/>
  <c r="I148" i="1"/>
  <c r="I147" i="1"/>
  <c r="C151" i="1"/>
  <c r="B151" i="1"/>
  <c r="F150" i="1"/>
  <c r="E150" i="1"/>
  <c r="D150" i="1"/>
  <c r="C150" i="1"/>
  <c r="B150" i="1"/>
  <c r="D140" i="1"/>
  <c r="F110" i="1"/>
  <c r="H121" i="1"/>
  <c r="I134" i="1"/>
  <c r="I133" i="1"/>
  <c r="I132" i="1"/>
  <c r="I131" i="1"/>
  <c r="I130" i="1"/>
  <c r="F135" i="1"/>
  <c r="E135" i="1"/>
  <c r="D135" i="1"/>
  <c r="B135" i="1"/>
  <c r="H119" i="1"/>
  <c r="H118" i="1"/>
  <c r="H117" i="1"/>
  <c r="F131" i="1"/>
  <c r="F130" i="1"/>
  <c r="F129" i="1"/>
  <c r="E134" i="1"/>
  <c r="E133" i="1"/>
  <c r="E132" i="1"/>
  <c r="E131" i="1"/>
  <c r="E130" i="1"/>
  <c r="E129" i="1"/>
  <c r="D129" i="1"/>
  <c r="E124" i="1"/>
  <c r="D124" i="1"/>
  <c r="C124" i="1"/>
  <c r="B124" i="1"/>
  <c r="E123" i="1"/>
  <c r="E122" i="1"/>
  <c r="F108" i="1"/>
  <c r="F106" i="1"/>
  <c r="C111" i="1"/>
  <c r="B111" i="1"/>
  <c r="G93" i="1"/>
  <c r="E96" i="1"/>
  <c r="E95" i="1"/>
  <c r="E92" i="1"/>
  <c r="E91" i="1"/>
  <c r="D96" i="1"/>
  <c r="B96" i="1"/>
  <c r="E85" i="1"/>
  <c r="E84" i="1"/>
  <c r="E83" i="1"/>
  <c r="E82" i="1"/>
  <c r="D82" i="1"/>
  <c r="D81" i="1"/>
  <c r="D78" i="1"/>
  <c r="D62" i="1"/>
  <c r="B62" i="1"/>
  <c r="B49" i="1"/>
  <c r="D35" i="1"/>
  <c r="D34" i="1"/>
  <c r="B34" i="1"/>
  <c r="B17" i="1"/>
  <c r="B16" i="1"/>
</calcChain>
</file>

<file path=xl/sharedStrings.xml><?xml version="1.0" encoding="utf-8"?>
<sst xmlns="http://schemas.openxmlformats.org/spreadsheetml/2006/main" count="285" uniqueCount="224">
  <si>
    <t>total</t>
  </si>
  <si>
    <t>am</t>
  </si>
  <si>
    <t>x</t>
  </si>
  <si>
    <t>15-19</t>
  </si>
  <si>
    <t>10-14</t>
  </si>
  <si>
    <t>20-24</t>
  </si>
  <si>
    <t>25-29</t>
  </si>
  <si>
    <t>30-34</t>
  </si>
  <si>
    <t>35-39</t>
  </si>
  <si>
    <t>40-44</t>
  </si>
  <si>
    <t>45-49</t>
  </si>
  <si>
    <t>50-54</t>
  </si>
  <si>
    <t>f</t>
  </si>
  <si>
    <t>xm</t>
  </si>
  <si>
    <t>fxm</t>
  </si>
  <si>
    <t>n</t>
  </si>
  <si>
    <t>mean</t>
  </si>
  <si>
    <t>mean for grouped data</t>
  </si>
  <si>
    <t>Median For Grouped Data</t>
  </si>
  <si>
    <t xml:space="preserve">      x</t>
  </si>
  <si>
    <t xml:space="preserve">        f</t>
  </si>
  <si>
    <t xml:space="preserve">        cf</t>
  </si>
  <si>
    <t>median=</t>
  </si>
  <si>
    <t>MODE FOR GROUPED DATA</t>
  </si>
  <si>
    <t xml:space="preserve">      f</t>
  </si>
  <si>
    <t>mode=</t>
  </si>
  <si>
    <t>l+(f2-f0)/2f2-f0-f1)h</t>
  </si>
  <si>
    <t>Quartile</t>
  </si>
  <si>
    <t xml:space="preserve">      A</t>
  </si>
  <si>
    <t xml:space="preserve">     B</t>
  </si>
  <si>
    <t>Range:</t>
  </si>
  <si>
    <t>Q1=</t>
  </si>
  <si>
    <t>Q3=</t>
  </si>
  <si>
    <t>Q2=</t>
  </si>
  <si>
    <t>n=</t>
  </si>
  <si>
    <t>Quartile range:</t>
  </si>
  <si>
    <t>Interquartile range:</t>
  </si>
  <si>
    <t>Coefficient of QD:</t>
  </si>
  <si>
    <t>MEAN     DEVIATION</t>
  </si>
  <si>
    <t xml:space="preserve">      Xi</t>
  </si>
  <si>
    <t xml:space="preserve">          F</t>
  </si>
  <si>
    <t>X.F</t>
  </si>
  <si>
    <t>TOTAL</t>
  </si>
  <si>
    <t>|Xi-X|</t>
  </si>
  <si>
    <t xml:space="preserve">     F|Xi-X|</t>
  </si>
  <si>
    <t>Mean=</t>
  </si>
  <si>
    <t>MAD=</t>
  </si>
  <si>
    <t>Variance And Standard Deviation</t>
  </si>
  <si>
    <t>Individual Series</t>
  </si>
  <si>
    <t xml:space="preserve">        X</t>
  </si>
  <si>
    <t xml:space="preserve">      X^2</t>
  </si>
  <si>
    <t xml:space="preserve"> TOTAL</t>
  </si>
  <si>
    <t>X^2 total</t>
  </si>
  <si>
    <t>total of(x/n)^</t>
  </si>
  <si>
    <t>S.D</t>
  </si>
  <si>
    <t>x^2-(x/n)^2</t>
  </si>
  <si>
    <t>Discrete Series</t>
  </si>
  <si>
    <t xml:space="preserve">       X</t>
  </si>
  <si>
    <t xml:space="preserve">        F</t>
  </si>
  <si>
    <t xml:space="preserve">       X.F</t>
  </si>
  <si>
    <t>F(X^2)</t>
  </si>
  <si>
    <t xml:space="preserve">     X^2</t>
  </si>
  <si>
    <t>Continuous Series</t>
  </si>
  <si>
    <t xml:space="preserve">      X</t>
  </si>
  <si>
    <t xml:space="preserve">      F</t>
  </si>
  <si>
    <t xml:space="preserve">        Xi</t>
  </si>
  <si>
    <t xml:space="preserve">  F.Xi</t>
  </si>
  <si>
    <t xml:space="preserve">      Xi^2</t>
  </si>
  <si>
    <t xml:space="preserve">      F.(Xi^2)</t>
  </si>
  <si>
    <t xml:space="preserve">     </t>
  </si>
  <si>
    <t>0-10</t>
  </si>
  <si>
    <t>20-30</t>
  </si>
  <si>
    <t>30-40</t>
  </si>
  <si>
    <t>40-50</t>
  </si>
  <si>
    <t>50-60</t>
  </si>
  <si>
    <t>10-20</t>
  </si>
  <si>
    <t>Total (fx^2/n)</t>
  </si>
  <si>
    <t>Total (fx/n)^2</t>
  </si>
  <si>
    <t>(fx^2/n)- (fx/n)^2</t>
  </si>
  <si>
    <t>total (fx^2/n)</t>
  </si>
  <si>
    <t>i</t>
  </si>
  <si>
    <t xml:space="preserve"> (fx^2/n)- (fx/n)^2</t>
  </si>
  <si>
    <t>variance</t>
  </si>
  <si>
    <t>Variance</t>
  </si>
  <si>
    <t>CORRELATION</t>
  </si>
  <si>
    <t>Price(in Rps), X</t>
  </si>
  <si>
    <t>Demand(in kg),Y</t>
  </si>
  <si>
    <t xml:space="preserve">  XY</t>
  </si>
  <si>
    <t xml:space="preserve">      Y^2</t>
  </si>
  <si>
    <r>
      <t xml:space="preserve"> </t>
    </r>
    <r>
      <rPr>
        <b/>
        <i/>
        <sz val="11"/>
        <color theme="1"/>
        <rFont val="Calibri"/>
        <family val="2"/>
        <scheme val="minor"/>
      </rPr>
      <t xml:space="preserve">      X^2</t>
    </r>
  </si>
  <si>
    <r>
      <t xml:space="preserve">   </t>
    </r>
    <r>
      <rPr>
        <b/>
        <i/>
        <sz val="11"/>
        <color theme="1"/>
        <rFont val="Calibri"/>
        <family val="2"/>
        <scheme val="minor"/>
      </rPr>
      <t xml:space="preserve">  TOTAL</t>
    </r>
  </si>
  <si>
    <t>COEFFICIENT</t>
  </si>
  <si>
    <t>EXY</t>
  </si>
  <si>
    <t xml:space="preserve">EX </t>
  </si>
  <si>
    <t>EY</t>
  </si>
  <si>
    <t>EX^2</t>
  </si>
  <si>
    <t>EY^2</t>
  </si>
  <si>
    <t>(EX)^2</t>
  </si>
  <si>
    <t>(EY)^2</t>
  </si>
  <si>
    <t>n(Exy)</t>
  </si>
  <si>
    <t>(Ex)(EY)</t>
  </si>
  <si>
    <t>n(Ex^2)</t>
  </si>
  <si>
    <t>n(Ey^2)</t>
  </si>
  <si>
    <t>r</t>
  </si>
  <si>
    <t>n(exy)-(ex)(ey)</t>
  </si>
  <si>
    <t>sqrt[nex2-(ex)2][ney2-(ey)2]</t>
  </si>
  <si>
    <t>Karl Pearson's coefficient of correlation</t>
  </si>
  <si>
    <t>Spearman's Rank Correlation Coefficient</t>
  </si>
  <si>
    <t>X</t>
  </si>
  <si>
    <t xml:space="preserve">       Y</t>
  </si>
  <si>
    <t>Rx</t>
  </si>
  <si>
    <t>Ry</t>
  </si>
  <si>
    <t xml:space="preserve">    d=Rx-Ry</t>
  </si>
  <si>
    <t xml:space="preserve">        d^2</t>
  </si>
  <si>
    <t>d^2</t>
  </si>
  <si>
    <t xml:space="preserve">               n</t>
  </si>
  <si>
    <t xml:space="preserve">               n^2-1</t>
  </si>
  <si>
    <t xml:space="preserve">               rs</t>
  </si>
  <si>
    <t>6*d^2</t>
  </si>
  <si>
    <t>n(n^2-1)</t>
  </si>
  <si>
    <t xml:space="preserve">      Ry</t>
  </si>
  <si>
    <t>d</t>
  </si>
  <si>
    <t>y</t>
  </si>
  <si>
    <t>m1</t>
  </si>
  <si>
    <t>m2</t>
  </si>
  <si>
    <t>m1^3</t>
  </si>
  <si>
    <t>m2^3</t>
  </si>
  <si>
    <t>m1^3-m1</t>
  </si>
  <si>
    <t>m2^3-m3</t>
  </si>
  <si>
    <t>m1^3-m1/12</t>
  </si>
  <si>
    <t>m2^3-m2/12</t>
  </si>
  <si>
    <t>(n^2-1)</t>
  </si>
  <si>
    <t>rs</t>
  </si>
  <si>
    <t>6d2+m1+m2</t>
  </si>
  <si>
    <t>6d2+m1+m2/n</t>
  </si>
  <si>
    <t>REGRESSION</t>
  </si>
  <si>
    <t>Meal</t>
  </si>
  <si>
    <t>Total Bill, Xi</t>
  </si>
  <si>
    <t>Tip Amount, Yi</t>
  </si>
  <si>
    <t xml:space="preserve">     XY</t>
  </si>
  <si>
    <t>X^2</t>
  </si>
  <si>
    <t>Y^2</t>
  </si>
  <si>
    <t>SUM</t>
  </si>
  <si>
    <t>MEAN</t>
  </si>
  <si>
    <t xml:space="preserve">     Xi-X</t>
  </si>
  <si>
    <t>Yi-Y</t>
  </si>
  <si>
    <t>(Xi-X)^2</t>
  </si>
  <si>
    <t>N</t>
  </si>
  <si>
    <t>XY</t>
  </si>
  <si>
    <t xml:space="preserve">X </t>
  </si>
  <si>
    <t>Y</t>
  </si>
  <si>
    <t>(X)2</t>
  </si>
  <si>
    <t>(Y)^2</t>
  </si>
  <si>
    <t>X2</t>
  </si>
  <si>
    <t>Y2</t>
  </si>
  <si>
    <t>NX2</t>
  </si>
  <si>
    <t>NY2</t>
  </si>
  <si>
    <t>NXY</t>
  </si>
  <si>
    <t>UP</t>
  </si>
  <si>
    <t>B1</t>
  </si>
  <si>
    <t>B0</t>
  </si>
  <si>
    <t>(Xi-X)(Yi-Y)</t>
  </si>
  <si>
    <t>LO</t>
  </si>
  <si>
    <t>SLOPE</t>
  </si>
  <si>
    <t>INTERCEPT</t>
  </si>
  <si>
    <t>yi^</t>
  </si>
  <si>
    <t>Y^=-0.82+(0.146*X)</t>
  </si>
  <si>
    <t>(yi-yi^)2</t>
  </si>
  <si>
    <t>Total bill amt 7th meal</t>
  </si>
  <si>
    <t>Tip amt prediction</t>
  </si>
  <si>
    <t>Chi-square critical value:</t>
  </si>
  <si>
    <t>confidence level:</t>
  </si>
  <si>
    <t>Error probability:</t>
  </si>
  <si>
    <t>P-value&lt;=.05</t>
  </si>
  <si>
    <t>degree of freedom:</t>
  </si>
  <si>
    <t>6-1=5</t>
  </si>
  <si>
    <t>Null hypothesis(H0):</t>
  </si>
  <si>
    <t>the die is fair</t>
  </si>
  <si>
    <t>Alternative hypothesis:</t>
  </si>
  <si>
    <t>H1: die is not fair</t>
  </si>
  <si>
    <t>Number</t>
  </si>
  <si>
    <t>E</t>
  </si>
  <si>
    <t>(O-E)^2</t>
  </si>
  <si>
    <t>(O-E)^2/E</t>
  </si>
  <si>
    <t>O</t>
  </si>
  <si>
    <t>(O-E)</t>
  </si>
  <si>
    <r>
      <rPr>
        <b/>
        <sz val="11"/>
        <color theme="1"/>
        <rFont val="Calibri"/>
        <family val="2"/>
        <scheme val="minor"/>
      </rPr>
      <t>Therefore, If our die x2 &gt; 11.07, then we must reject Ho and claim the die is not fair</t>
    </r>
    <r>
      <rPr>
        <sz val="11"/>
        <color theme="1"/>
        <rFont val="Calibri"/>
        <family val="2"/>
        <scheme val="minor"/>
      </rPr>
      <t>.</t>
    </r>
  </si>
  <si>
    <t>GOODNESS OF FIT</t>
  </si>
  <si>
    <t>Observed</t>
  </si>
  <si>
    <t>Expected</t>
  </si>
  <si>
    <t>O - E</t>
  </si>
  <si>
    <t>(O - E)^2</t>
  </si>
  <si>
    <t>(O - E)^2/E</t>
  </si>
  <si>
    <t>DF (n-1)</t>
  </si>
  <si>
    <t>Level of significance</t>
  </si>
  <si>
    <t>Critical value</t>
  </si>
  <si>
    <t>expected</t>
  </si>
  <si>
    <t>E-n/10*100  EXPECTED</t>
  </si>
  <si>
    <t>2:3:3:2</t>
  </si>
  <si>
    <t>Since  8.4 &gt; 7.815 we reject null hypothesis</t>
  </si>
  <si>
    <t>and conclude that there is significant</t>
  </si>
  <si>
    <t>difference bw the observed  and the</t>
  </si>
  <si>
    <t>expected   results</t>
  </si>
  <si>
    <t>TEST FOR HOMOGENITY</t>
  </si>
  <si>
    <t>7-1=6</t>
  </si>
  <si>
    <t>AVERAGE</t>
  </si>
  <si>
    <t>Since 2 &lt; 12.592 we fail to reject the null</t>
  </si>
  <si>
    <t>hypothesis and conclude that there is no</t>
  </si>
  <si>
    <t>significant difference bw the observed and</t>
  </si>
  <si>
    <t>the expected results that is there is homogenity</t>
  </si>
  <si>
    <t>Inoculated</t>
  </si>
  <si>
    <t>ATTACKED</t>
  </si>
  <si>
    <t>NOT ATTACKED</t>
  </si>
  <si>
    <t>Non-inoculated</t>
  </si>
  <si>
    <t>DF (r-1)(c-1)</t>
  </si>
  <si>
    <t>(ct*rt)/gt</t>
  </si>
  <si>
    <t>Since 14.64 &gt; 3.841  we reject the null hypothesis and conclude that</t>
  </si>
  <si>
    <t>there is significant diff bw the observed and the expected results that</t>
  </si>
  <si>
    <t>is there is an association bw innoculation and tuberculosis that is</t>
  </si>
  <si>
    <t>innoculation is effective in preventing tuberculosis that is they are</t>
  </si>
  <si>
    <t>dependent on each other.</t>
  </si>
  <si>
    <t xml:space="preserve">       CHI  -  SQUARE  TEST</t>
  </si>
  <si>
    <t>--------------------</t>
  </si>
  <si>
    <r>
      <t xml:space="preserve">    </t>
    </r>
    <r>
      <rPr>
        <b/>
        <i/>
        <u/>
        <sz val="16"/>
        <color theme="7"/>
        <rFont val="Calibri"/>
        <family val="2"/>
        <scheme val="minor"/>
      </rPr>
      <t>TEST FOR INDEPENDENCE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</si>
</sst>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20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8"/>
      <color theme="5" tint="-0.249977111117893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22"/>
      <color theme="9" tint="-0.249977111117893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b/>
      <i/>
      <sz val="16"/>
      <color theme="4"/>
      <name val="Calibri"/>
      <family val="2"/>
      <scheme val="minor"/>
    </font>
    <font>
      <b/>
      <i/>
      <sz val="14"/>
      <color theme="7" tint="-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b/>
      <u/>
      <sz val="16"/>
      <color rgb="FF002060"/>
      <name val="Calibri"/>
      <family val="2"/>
      <scheme val="minor"/>
    </font>
    <font>
      <b/>
      <i/>
      <u/>
      <sz val="14"/>
      <color theme="7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u/>
      <sz val="16"/>
      <color theme="7"/>
      <name val="Calibri"/>
      <family val="2"/>
      <scheme val="minor"/>
    </font>
    <font>
      <b/>
      <u val="double"/>
      <sz val="16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6" fontId="0" fillId="0" borderId="0" xfId="0" applyNumberFormat="1"/>
    <xf numFmtId="0" fontId="0" fillId="2" borderId="0" xfId="0" applyFill="1"/>
    <xf numFmtId="49" fontId="0" fillId="2" borderId="0" xfId="0" applyNumberFormat="1" applyFill="1"/>
    <xf numFmtId="2" fontId="0" fillId="2" borderId="0" xfId="0" applyNumberFormat="1" applyFill="1"/>
    <xf numFmtId="0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/>
    <xf numFmtId="0" fontId="0" fillId="11" borderId="0" xfId="0" applyFill="1"/>
    <xf numFmtId="0" fontId="2" fillId="4" borderId="0" xfId="0" applyFont="1" applyFill="1"/>
    <xf numFmtId="0" fontId="0" fillId="12" borderId="0" xfId="0" applyFill="1"/>
    <xf numFmtId="0" fontId="0" fillId="13" borderId="0" xfId="0" applyFill="1"/>
    <xf numFmtId="0" fontId="3" fillId="0" borderId="0" xfId="0" applyFont="1" applyBorder="1"/>
    <xf numFmtId="0" fontId="0" fillId="14" borderId="0" xfId="0" applyFill="1" applyAlignment="1">
      <alignment vertical="center"/>
    </xf>
    <xf numFmtId="0" fontId="0" fillId="14" borderId="0" xfId="0" applyFill="1" applyAlignment="1"/>
    <xf numFmtId="0" fontId="0" fillId="14" borderId="0" xfId="0" applyFill="1"/>
    <xf numFmtId="0" fontId="0" fillId="14" borderId="0" xfId="0" applyFill="1" applyAlignment="1">
      <alignment horizontal="center"/>
    </xf>
    <xf numFmtId="0" fontId="4" fillId="15" borderId="0" xfId="0" applyFont="1" applyFill="1"/>
    <xf numFmtId="0" fontId="0" fillId="15" borderId="0" xfId="0" applyFill="1"/>
    <xf numFmtId="0" fontId="5" fillId="0" borderId="0" xfId="0" applyFont="1"/>
    <xf numFmtId="0" fontId="1" fillId="10" borderId="0" xfId="0" applyFont="1" applyFill="1"/>
    <xf numFmtId="0" fontId="0" fillId="16" borderId="0" xfId="0" applyFill="1" applyAlignment="1">
      <alignment vertical="center"/>
    </xf>
    <xf numFmtId="0" fontId="0" fillId="16" borderId="0" xfId="0" applyFill="1"/>
    <xf numFmtId="0" fontId="4" fillId="17" borderId="0" xfId="0" applyFont="1" applyFill="1"/>
    <xf numFmtId="0" fontId="0" fillId="17" borderId="0" xfId="0" applyFill="1"/>
    <xf numFmtId="0" fontId="1" fillId="7" borderId="0" xfId="0" applyFont="1" applyFill="1"/>
    <xf numFmtId="0" fontId="4" fillId="0" borderId="0" xfId="0" applyFont="1"/>
    <xf numFmtId="0" fontId="7" fillId="9" borderId="0" xfId="0" applyFont="1" applyFill="1"/>
    <xf numFmtId="0" fontId="0" fillId="9" borderId="0" xfId="0" applyFill="1"/>
    <xf numFmtId="0" fontId="6" fillId="9" borderId="0" xfId="0" applyFont="1" applyFill="1"/>
    <xf numFmtId="0" fontId="4" fillId="4" borderId="0" xfId="0" applyFont="1" applyFill="1"/>
    <xf numFmtId="0" fontId="1" fillId="4" borderId="0" xfId="0" applyFont="1" applyFill="1"/>
    <xf numFmtId="0" fontId="4" fillId="14" borderId="0" xfId="0" applyFont="1" applyFill="1"/>
    <xf numFmtId="0" fontId="9" fillId="0" borderId="0" xfId="0" applyFont="1"/>
    <xf numFmtId="0" fontId="8" fillId="0" borderId="0" xfId="0" applyFont="1"/>
    <xf numFmtId="0" fontId="0" fillId="17" borderId="0" xfId="0" applyFill="1" applyAlignment="1">
      <alignment horizontal="center"/>
    </xf>
    <xf numFmtId="0" fontId="0" fillId="17" borderId="0" xfId="0" applyFill="1" applyAlignment="1">
      <alignment vertical="center"/>
    </xf>
    <xf numFmtId="0" fontId="0" fillId="11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18" borderId="0" xfId="0" applyFill="1"/>
    <xf numFmtId="0" fontId="4" fillId="8" borderId="0" xfId="0" applyFont="1" applyFill="1"/>
    <xf numFmtId="0" fontId="10" fillId="0" borderId="0" xfId="0" applyFont="1"/>
    <xf numFmtId="0" fontId="0" fillId="8" borderId="0" xfId="0" applyFill="1" applyAlignment="1">
      <alignment horizontal="center" vertical="center"/>
    </xf>
    <xf numFmtId="0" fontId="0" fillId="19" borderId="0" xfId="0" applyFill="1"/>
    <xf numFmtId="0" fontId="0" fillId="20" borderId="0" xfId="0" applyFill="1"/>
    <xf numFmtId="0" fontId="0" fillId="17" borderId="0" xfId="0" applyFill="1" applyAlignment="1">
      <alignment horizontal="center" vertical="center"/>
    </xf>
    <xf numFmtId="0" fontId="12" fillId="0" borderId="0" xfId="0" applyFont="1"/>
    <xf numFmtId="9" fontId="12" fillId="0" borderId="0" xfId="0" applyNumberFormat="1" applyFont="1"/>
    <xf numFmtId="0" fontId="1" fillId="21" borderId="0" xfId="0" applyFont="1" applyFill="1"/>
    <xf numFmtId="0" fontId="0" fillId="21" borderId="0" xfId="0" applyFill="1"/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13" fillId="0" borderId="0" xfId="0" applyFont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0" fontId="8" fillId="5" borderId="0" xfId="0" applyFont="1" applyFill="1"/>
    <xf numFmtId="0" fontId="0" fillId="22" borderId="0" xfId="0" applyFill="1"/>
    <xf numFmtId="0" fontId="0" fillId="22" borderId="1" xfId="0" applyFill="1" applyBorder="1"/>
    <xf numFmtId="0" fontId="4" fillId="22" borderId="0" xfId="0" applyFont="1" applyFill="1"/>
    <xf numFmtId="0" fontId="0" fillId="5" borderId="1" xfId="0" applyFill="1" applyBorder="1"/>
    <xf numFmtId="0" fontId="8" fillId="14" borderId="0" xfId="0" applyFont="1" applyFill="1"/>
    <xf numFmtId="0" fontId="11" fillId="14" borderId="0" xfId="0" applyFont="1" applyFill="1"/>
    <xf numFmtId="0" fontId="0" fillId="0" borderId="0" xfId="0" quotePrefix="1"/>
    <xf numFmtId="0" fontId="14" fillId="0" borderId="0" xfId="0" applyFont="1"/>
    <xf numFmtId="0" fontId="15" fillId="0" borderId="0" xfId="0" applyFont="1"/>
    <xf numFmtId="0" fontId="4" fillId="3" borderId="0" xfId="0" applyFont="1" applyFill="1"/>
    <xf numFmtId="0" fontId="17" fillId="3" borderId="0" xfId="0" applyFont="1" applyFill="1"/>
    <xf numFmtId="0" fontId="18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B60D0-628F-4CCC-82D8-98E0F444E4B9}">
  <dimension ref="A1:Q293"/>
  <sheetViews>
    <sheetView tabSelected="1" topLeftCell="A217" zoomScale="112" zoomScaleNormal="112" workbookViewId="0">
      <selection activeCell="J234" sqref="J234"/>
    </sheetView>
  </sheetViews>
  <sheetFormatPr defaultRowHeight="15" x14ac:dyDescent="0.25"/>
  <cols>
    <col min="1" max="1" width="19.5703125" customWidth="1"/>
    <col min="2" max="2" width="24" customWidth="1"/>
    <col min="3" max="3" width="20.140625" customWidth="1"/>
    <col min="4" max="4" width="13.140625" customWidth="1"/>
    <col min="5" max="6" width="12.42578125" customWidth="1"/>
    <col min="7" max="7" width="16.5703125" customWidth="1"/>
    <col min="8" max="8" width="18.7109375" customWidth="1"/>
    <col min="11" max="11" width="26.42578125" customWidth="1"/>
    <col min="12" max="12" width="16.85546875" customWidth="1"/>
  </cols>
  <sheetData>
    <row r="1" spans="1:5" x14ac:dyDescent="0.25">
      <c r="A1" s="2">
        <v>25</v>
      </c>
    </row>
    <row r="2" spans="1:5" x14ac:dyDescent="0.25">
      <c r="A2" s="2">
        <v>20</v>
      </c>
    </row>
    <row r="3" spans="1:5" x14ac:dyDescent="0.25">
      <c r="A3" s="2">
        <v>18</v>
      </c>
    </row>
    <row r="4" spans="1:5" x14ac:dyDescent="0.25">
      <c r="A4" s="2">
        <v>18</v>
      </c>
    </row>
    <row r="5" spans="1:5" x14ac:dyDescent="0.25">
      <c r="A5" s="2">
        <v>17</v>
      </c>
    </row>
    <row r="6" spans="1:5" x14ac:dyDescent="0.25">
      <c r="A6" s="2">
        <v>15</v>
      </c>
    </row>
    <row r="7" spans="1:5" x14ac:dyDescent="0.25">
      <c r="A7" s="2">
        <v>15</v>
      </c>
    </row>
    <row r="8" spans="1:5" x14ac:dyDescent="0.25">
      <c r="A8" s="2">
        <v>15</v>
      </c>
      <c r="E8" s="1"/>
    </row>
    <row r="9" spans="1:5" x14ac:dyDescent="0.25">
      <c r="A9" s="2">
        <v>14</v>
      </c>
    </row>
    <row r="10" spans="1:5" x14ac:dyDescent="0.25">
      <c r="A10" s="2">
        <v>14</v>
      </c>
    </row>
    <row r="11" spans="1:5" x14ac:dyDescent="0.25">
      <c r="A11" s="2">
        <v>13</v>
      </c>
    </row>
    <row r="12" spans="1:5" x14ac:dyDescent="0.25">
      <c r="A12" s="2">
        <v>12</v>
      </c>
    </row>
    <row r="13" spans="1:5" x14ac:dyDescent="0.25">
      <c r="A13" s="2">
        <v>12</v>
      </c>
    </row>
    <row r="14" spans="1:5" x14ac:dyDescent="0.25">
      <c r="A14" s="2">
        <v>10</v>
      </c>
    </row>
    <row r="15" spans="1:5" x14ac:dyDescent="0.25">
      <c r="A15" s="2">
        <v>10</v>
      </c>
    </row>
    <row r="16" spans="1:5" x14ac:dyDescent="0.25">
      <c r="A16" s="2" t="s">
        <v>0</v>
      </c>
      <c r="B16" s="2">
        <f>SUM(A1:A15)</f>
        <v>228</v>
      </c>
    </row>
    <row r="17" spans="1:4" x14ac:dyDescent="0.25">
      <c r="A17" s="2" t="s">
        <v>1</v>
      </c>
      <c r="B17" s="2">
        <f>AVERAGE(228/15)</f>
        <v>15.2</v>
      </c>
    </row>
    <row r="20" spans="1:4" x14ac:dyDescent="0.25">
      <c r="A20" s="51" t="s">
        <v>17</v>
      </c>
      <c r="B20" s="51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 t="s">
        <v>2</v>
      </c>
      <c r="B22" s="2" t="s">
        <v>12</v>
      </c>
      <c r="C22" s="3" t="s">
        <v>13</v>
      </c>
      <c r="D22" s="2" t="s">
        <v>14</v>
      </c>
    </row>
    <row r="23" spans="1:4" x14ac:dyDescent="0.25">
      <c r="A23" s="4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3" t="s">
        <v>4</v>
      </c>
      <c r="B25" s="5">
        <v>5</v>
      </c>
      <c r="C25" s="2">
        <v>12</v>
      </c>
      <c r="D25" s="5">
        <v>60</v>
      </c>
    </row>
    <row r="26" spans="1:4" x14ac:dyDescent="0.25">
      <c r="A26" s="2" t="s">
        <v>3</v>
      </c>
      <c r="B26" s="5">
        <v>2</v>
      </c>
      <c r="C26" s="2">
        <v>17</v>
      </c>
      <c r="D26" s="5">
        <v>34</v>
      </c>
    </row>
    <row r="27" spans="1:4" x14ac:dyDescent="0.25">
      <c r="A27" s="2" t="s">
        <v>5</v>
      </c>
      <c r="B27" s="5">
        <v>3</v>
      </c>
      <c r="C27" s="2">
        <v>22</v>
      </c>
      <c r="D27" s="2">
        <v>66</v>
      </c>
    </row>
    <row r="28" spans="1:4" x14ac:dyDescent="0.25">
      <c r="A28" s="2" t="s">
        <v>6</v>
      </c>
      <c r="B28" s="5">
        <v>5</v>
      </c>
      <c r="C28" s="2">
        <v>27</v>
      </c>
      <c r="D28" s="2">
        <v>135</v>
      </c>
    </row>
    <row r="29" spans="1:4" x14ac:dyDescent="0.25">
      <c r="A29" s="2" t="s">
        <v>7</v>
      </c>
      <c r="B29" s="5">
        <v>2</v>
      </c>
      <c r="C29" s="2">
        <v>32</v>
      </c>
      <c r="D29" s="2">
        <v>64</v>
      </c>
    </row>
    <row r="30" spans="1:4" x14ac:dyDescent="0.25">
      <c r="A30" s="2" t="s">
        <v>8</v>
      </c>
      <c r="B30" s="5">
        <v>9</v>
      </c>
      <c r="C30" s="2">
        <v>37</v>
      </c>
      <c r="D30" s="2">
        <v>333</v>
      </c>
    </row>
    <row r="31" spans="1:4" x14ac:dyDescent="0.25">
      <c r="A31" s="2" t="s">
        <v>9</v>
      </c>
      <c r="B31" s="5">
        <v>6</v>
      </c>
      <c r="C31" s="2">
        <v>42</v>
      </c>
      <c r="D31" s="2">
        <v>252</v>
      </c>
    </row>
    <row r="32" spans="1:4" x14ac:dyDescent="0.25">
      <c r="A32" s="2" t="s">
        <v>10</v>
      </c>
      <c r="B32" s="5">
        <v>3</v>
      </c>
      <c r="C32" s="2">
        <v>47</v>
      </c>
      <c r="D32" s="2">
        <v>141</v>
      </c>
    </row>
    <row r="33" spans="1:5" x14ac:dyDescent="0.25">
      <c r="A33" s="2" t="s">
        <v>11</v>
      </c>
      <c r="B33" s="5">
        <v>5</v>
      </c>
      <c r="C33" s="2">
        <v>52</v>
      </c>
      <c r="D33" s="2">
        <v>260</v>
      </c>
    </row>
    <row r="34" spans="1:5" x14ac:dyDescent="0.25">
      <c r="A34" s="2" t="s">
        <v>15</v>
      </c>
      <c r="B34" s="2">
        <f>SUM(B25:B33)</f>
        <v>40</v>
      </c>
      <c r="C34" s="2"/>
      <c r="D34" s="2">
        <f>SUM(D25:D33)</f>
        <v>1345</v>
      </c>
    </row>
    <row r="35" spans="1:5" x14ac:dyDescent="0.25">
      <c r="A35" s="2" t="s">
        <v>16</v>
      </c>
      <c r="B35" s="2"/>
      <c r="C35" s="2"/>
      <c r="D35" s="2">
        <f>AVERAGE(1345/40)</f>
        <v>33.625</v>
      </c>
    </row>
    <row r="38" spans="1:5" x14ac:dyDescent="0.25">
      <c r="A38" s="6"/>
      <c r="B38" s="51" t="s">
        <v>18</v>
      </c>
      <c r="C38" s="77"/>
      <c r="D38" s="6"/>
      <c r="E38" s="6"/>
    </row>
    <row r="39" spans="1:5" x14ac:dyDescent="0.25">
      <c r="A39" s="6" t="s">
        <v>19</v>
      </c>
      <c r="B39" s="6" t="s">
        <v>20</v>
      </c>
      <c r="C39" s="6" t="s">
        <v>21</v>
      </c>
      <c r="D39" s="6"/>
      <c r="E39" s="6"/>
    </row>
    <row r="40" spans="1:5" x14ac:dyDescent="0.25">
      <c r="A40" s="7" t="s">
        <v>4</v>
      </c>
      <c r="B40" s="6">
        <v>5</v>
      </c>
      <c r="C40" s="6">
        <v>5</v>
      </c>
      <c r="D40" s="6"/>
      <c r="E40" s="6"/>
    </row>
    <row r="41" spans="1:5" x14ac:dyDescent="0.25">
      <c r="A41" s="7" t="s">
        <v>3</v>
      </c>
      <c r="B41" s="6">
        <v>2</v>
      </c>
      <c r="C41" s="6">
        <v>7</v>
      </c>
      <c r="D41" s="6"/>
      <c r="E41" s="6"/>
    </row>
    <row r="42" spans="1:5" x14ac:dyDescent="0.25">
      <c r="A42" s="6" t="s">
        <v>5</v>
      </c>
      <c r="B42" s="6">
        <v>3</v>
      </c>
      <c r="C42" s="6">
        <v>10</v>
      </c>
      <c r="D42" s="6"/>
      <c r="E42" s="6"/>
    </row>
    <row r="43" spans="1:5" x14ac:dyDescent="0.25">
      <c r="A43" s="6" t="s">
        <v>6</v>
      </c>
      <c r="B43" s="6">
        <v>5</v>
      </c>
      <c r="C43" s="6">
        <v>15</v>
      </c>
      <c r="D43" s="6"/>
      <c r="E43" s="6"/>
    </row>
    <row r="44" spans="1:5" x14ac:dyDescent="0.25">
      <c r="A44" s="6" t="s">
        <v>7</v>
      </c>
      <c r="B44" s="6">
        <v>2</v>
      </c>
      <c r="C44" s="6">
        <v>17</v>
      </c>
      <c r="D44" s="6"/>
      <c r="E44" s="6"/>
    </row>
    <row r="45" spans="1:5" x14ac:dyDescent="0.25">
      <c r="A45" s="6" t="s">
        <v>8</v>
      </c>
      <c r="B45" s="6">
        <v>9</v>
      </c>
      <c r="C45" s="6">
        <v>26</v>
      </c>
      <c r="D45" s="6"/>
      <c r="E45" s="6"/>
    </row>
    <row r="46" spans="1:5" x14ac:dyDescent="0.25">
      <c r="A46" s="6" t="s">
        <v>9</v>
      </c>
      <c r="B46" s="6">
        <v>6</v>
      </c>
      <c r="C46" s="6">
        <v>32</v>
      </c>
      <c r="D46" s="6"/>
      <c r="E46" s="6"/>
    </row>
    <row r="47" spans="1:5" x14ac:dyDescent="0.25">
      <c r="A47" s="6" t="s">
        <v>10</v>
      </c>
      <c r="B47" s="6">
        <v>3</v>
      </c>
      <c r="C47" s="6">
        <v>35</v>
      </c>
      <c r="D47" s="6"/>
      <c r="E47" s="6"/>
    </row>
    <row r="48" spans="1:5" x14ac:dyDescent="0.25">
      <c r="A48" s="6" t="s">
        <v>11</v>
      </c>
      <c r="B48" s="6">
        <v>5</v>
      </c>
      <c r="C48" s="6">
        <v>40</v>
      </c>
      <c r="D48" s="6"/>
      <c r="E48" s="6"/>
    </row>
    <row r="49" spans="1:5" x14ac:dyDescent="0.25">
      <c r="A49" s="6"/>
      <c r="B49" s="6">
        <f>SUM(B40:B48)</f>
        <v>40</v>
      </c>
      <c r="C49" s="6"/>
      <c r="D49" s="6" t="s">
        <v>22</v>
      </c>
      <c r="E49" s="6">
        <f>MEDIAN(35+((20-17)/9)*5)</f>
        <v>36.666666666666664</v>
      </c>
    </row>
    <row r="51" spans="1:5" x14ac:dyDescent="0.25">
      <c r="A51" s="8"/>
      <c r="B51" s="6" t="s">
        <v>23</v>
      </c>
      <c r="C51" s="8"/>
      <c r="D51" s="8"/>
      <c r="E51" s="8"/>
    </row>
    <row r="52" spans="1:5" x14ac:dyDescent="0.25">
      <c r="A52" s="8" t="s">
        <v>19</v>
      </c>
      <c r="B52" s="8" t="s">
        <v>24</v>
      </c>
      <c r="C52" s="8"/>
      <c r="D52" s="8"/>
      <c r="E52" s="8"/>
    </row>
    <row r="53" spans="1:5" x14ac:dyDescent="0.25">
      <c r="A53" s="9" t="s">
        <v>4</v>
      </c>
      <c r="B53" s="8">
        <v>5</v>
      </c>
      <c r="C53" s="8"/>
      <c r="D53" s="8"/>
      <c r="E53" s="8"/>
    </row>
    <row r="54" spans="1:5" x14ac:dyDescent="0.25">
      <c r="A54" s="8" t="s">
        <v>3</v>
      </c>
      <c r="B54" s="8">
        <v>2</v>
      </c>
      <c r="C54" s="8"/>
      <c r="D54" s="8"/>
      <c r="E54" s="8"/>
    </row>
    <row r="55" spans="1:5" x14ac:dyDescent="0.25">
      <c r="A55" s="8" t="s">
        <v>5</v>
      </c>
      <c r="B55" s="8">
        <v>3</v>
      </c>
      <c r="C55" s="8"/>
      <c r="D55" s="8"/>
      <c r="E55" s="8"/>
    </row>
    <row r="56" spans="1:5" x14ac:dyDescent="0.25">
      <c r="A56" s="8" t="s">
        <v>6</v>
      </c>
      <c r="B56" s="8">
        <v>5</v>
      </c>
      <c r="C56" s="8"/>
      <c r="D56" s="8"/>
      <c r="E56" s="8"/>
    </row>
    <row r="57" spans="1:5" x14ac:dyDescent="0.25">
      <c r="A57" s="8" t="s">
        <v>7</v>
      </c>
      <c r="B57" s="8">
        <v>2</v>
      </c>
      <c r="C57" s="8"/>
      <c r="D57" s="8"/>
      <c r="E57" s="8"/>
    </row>
    <row r="58" spans="1:5" x14ac:dyDescent="0.25">
      <c r="A58" s="8" t="s">
        <v>8</v>
      </c>
      <c r="B58" s="8">
        <v>9</v>
      </c>
      <c r="C58" s="8"/>
      <c r="D58" s="8"/>
      <c r="E58" s="8"/>
    </row>
    <row r="59" spans="1:5" x14ac:dyDescent="0.25">
      <c r="A59" s="8" t="s">
        <v>9</v>
      </c>
      <c r="B59" s="8">
        <v>6</v>
      </c>
      <c r="C59" s="8"/>
      <c r="D59" s="8"/>
      <c r="E59" s="8"/>
    </row>
    <row r="60" spans="1:5" x14ac:dyDescent="0.25">
      <c r="A60" s="8" t="s">
        <v>10</v>
      </c>
      <c r="B60" s="8">
        <v>3</v>
      </c>
      <c r="C60" s="8" t="s">
        <v>25</v>
      </c>
      <c r="D60" s="8" t="s">
        <v>26</v>
      </c>
      <c r="E60" s="8"/>
    </row>
    <row r="61" spans="1:5" x14ac:dyDescent="0.25">
      <c r="A61" s="8" t="s">
        <v>11</v>
      </c>
      <c r="B61" s="8">
        <v>5</v>
      </c>
      <c r="C61" s="8"/>
      <c r="D61" s="8"/>
      <c r="E61" s="8"/>
    </row>
    <row r="62" spans="1:5" x14ac:dyDescent="0.25">
      <c r="A62" s="8"/>
      <c r="B62" s="8">
        <f>SUM(B53:B61)</f>
        <v>40</v>
      </c>
      <c r="C62" s="8" t="s">
        <v>25</v>
      </c>
      <c r="D62" s="8">
        <f>35+(7/10)*5</f>
        <v>38.5</v>
      </c>
      <c r="E62" s="8"/>
    </row>
    <row r="64" spans="1:5" x14ac:dyDescent="0.25">
      <c r="A64" s="11" t="s">
        <v>27</v>
      </c>
    </row>
    <row r="66" spans="1:5" x14ac:dyDescent="0.25">
      <c r="A66" s="11" t="s">
        <v>28</v>
      </c>
      <c r="B66" s="11" t="s">
        <v>29</v>
      </c>
    </row>
    <row r="67" spans="1:5" x14ac:dyDescent="0.25">
      <c r="A67" s="12">
        <v>20</v>
      </c>
      <c r="B67" s="12">
        <v>16</v>
      </c>
    </row>
    <row r="68" spans="1:5" x14ac:dyDescent="0.25">
      <c r="A68" s="12">
        <v>32</v>
      </c>
      <c r="B68" s="12">
        <v>20</v>
      </c>
    </row>
    <row r="69" spans="1:5" x14ac:dyDescent="0.25">
      <c r="A69" s="12">
        <v>49</v>
      </c>
      <c r="B69" s="12">
        <v>25</v>
      </c>
    </row>
    <row r="70" spans="1:5" x14ac:dyDescent="0.25">
      <c r="A70" s="12">
        <v>63</v>
      </c>
      <c r="B70" s="12">
        <v>32</v>
      </c>
    </row>
    <row r="71" spans="1:5" x14ac:dyDescent="0.25">
      <c r="A71" s="12">
        <v>72</v>
      </c>
      <c r="B71" s="12">
        <v>38</v>
      </c>
    </row>
    <row r="72" spans="1:5" x14ac:dyDescent="0.25">
      <c r="A72" s="12">
        <v>80</v>
      </c>
      <c r="B72" s="12">
        <v>45</v>
      </c>
    </row>
    <row r="73" spans="1:5" x14ac:dyDescent="0.25">
      <c r="A73" s="12">
        <v>45</v>
      </c>
      <c r="B73" s="12">
        <v>49</v>
      </c>
    </row>
    <row r="74" spans="1:5" x14ac:dyDescent="0.25">
      <c r="A74" s="12">
        <v>38</v>
      </c>
      <c r="B74" s="12">
        <v>54</v>
      </c>
    </row>
    <row r="75" spans="1:5" x14ac:dyDescent="0.25">
      <c r="A75" s="12">
        <v>25</v>
      </c>
      <c r="B75" s="12">
        <v>63</v>
      </c>
    </row>
    <row r="76" spans="1:5" x14ac:dyDescent="0.25">
      <c r="A76" s="12">
        <v>54</v>
      </c>
      <c r="B76" s="12">
        <v>64</v>
      </c>
    </row>
    <row r="77" spans="1:5" x14ac:dyDescent="0.25">
      <c r="A77" s="12">
        <v>64</v>
      </c>
      <c r="B77" s="12">
        <v>72</v>
      </c>
    </row>
    <row r="78" spans="1:5" x14ac:dyDescent="0.25">
      <c r="A78" s="12">
        <v>16</v>
      </c>
      <c r="B78" s="12">
        <v>80</v>
      </c>
      <c r="C78" s="13" t="s">
        <v>30</v>
      </c>
      <c r="D78" s="13">
        <f>B78-B67+1</f>
        <v>65</v>
      </c>
      <c r="E78" s="13"/>
    </row>
    <row r="79" spans="1:5" x14ac:dyDescent="0.25">
      <c r="C79" s="13" t="s">
        <v>34</v>
      </c>
      <c r="D79" s="13">
        <v>12</v>
      </c>
      <c r="E79" s="13"/>
    </row>
    <row r="80" spans="1:5" x14ac:dyDescent="0.25">
      <c r="C80" s="13" t="s">
        <v>31</v>
      </c>
      <c r="D80" s="13">
        <f>13*1/4</f>
        <v>3.25</v>
      </c>
      <c r="E80" s="13">
        <v>25</v>
      </c>
    </row>
    <row r="81" spans="1:7" x14ac:dyDescent="0.25">
      <c r="C81" s="13" t="s">
        <v>32</v>
      </c>
      <c r="D81" s="13">
        <f>13*3/4</f>
        <v>9.75</v>
      </c>
      <c r="E81" s="13">
        <v>64</v>
      </c>
    </row>
    <row r="82" spans="1:7" x14ac:dyDescent="0.25">
      <c r="C82" s="13" t="s">
        <v>33</v>
      </c>
      <c r="D82" s="13">
        <f>D81-D80</f>
        <v>6.5</v>
      </c>
      <c r="E82" s="13">
        <f>(45+49)/2</f>
        <v>47</v>
      </c>
    </row>
    <row r="83" spans="1:7" x14ac:dyDescent="0.25">
      <c r="C83" s="13" t="s">
        <v>36</v>
      </c>
      <c r="D83" s="13"/>
      <c r="E83" s="13">
        <f>E81-E80</f>
        <v>39</v>
      </c>
    </row>
    <row r="84" spans="1:7" x14ac:dyDescent="0.25">
      <c r="C84" s="13" t="s">
        <v>35</v>
      </c>
      <c r="D84" s="13"/>
      <c r="E84" s="13">
        <f>(E81-E80)/2</f>
        <v>19.5</v>
      </c>
    </row>
    <row r="85" spans="1:7" x14ac:dyDescent="0.25">
      <c r="C85" s="13" t="s">
        <v>37</v>
      </c>
      <c r="D85" s="13"/>
      <c r="E85" s="13">
        <f>(E81-E80/E81+25)*100</f>
        <v>8860.9375</v>
      </c>
    </row>
    <row r="88" spans="1:7" x14ac:dyDescent="0.25">
      <c r="B88" s="15" t="s">
        <v>38</v>
      </c>
      <c r="C88" s="15"/>
      <c r="D88" s="14"/>
    </row>
    <row r="90" spans="1:7" x14ac:dyDescent="0.25">
      <c r="A90" s="16" t="s">
        <v>39</v>
      </c>
      <c r="B90" s="16" t="s">
        <v>40</v>
      </c>
      <c r="C90" s="16" t="s">
        <v>41</v>
      </c>
      <c r="D90" s="16" t="s">
        <v>43</v>
      </c>
      <c r="E90" s="16" t="s">
        <v>44</v>
      </c>
    </row>
    <row r="91" spans="1:7" x14ac:dyDescent="0.25">
      <c r="A91" s="16">
        <v>24</v>
      </c>
      <c r="B91" s="16">
        <v>14</v>
      </c>
      <c r="C91" s="16"/>
      <c r="D91" s="16">
        <v>32</v>
      </c>
      <c r="E91" s="16">
        <f>B91*D91</f>
        <v>448</v>
      </c>
    </row>
    <row r="92" spans="1:7" x14ac:dyDescent="0.25">
      <c r="A92" s="16">
        <v>36</v>
      </c>
      <c r="B92" s="16">
        <v>28</v>
      </c>
      <c r="C92" s="16"/>
      <c r="D92" s="16">
        <v>20</v>
      </c>
      <c r="E92" s="16">
        <f>D92*B92</f>
        <v>560</v>
      </c>
      <c r="F92" s="17" t="s">
        <v>45</v>
      </c>
      <c r="G92" s="17">
        <v>56</v>
      </c>
    </row>
    <row r="93" spans="1:7" x14ac:dyDescent="0.25">
      <c r="A93" s="16">
        <v>56</v>
      </c>
      <c r="B93" s="16">
        <v>42</v>
      </c>
      <c r="C93" s="16"/>
      <c r="D93" s="16">
        <v>0</v>
      </c>
      <c r="E93" s="16">
        <v>0</v>
      </c>
      <c r="F93" s="17" t="s">
        <v>46</v>
      </c>
      <c r="G93" s="17">
        <f>E96/B96</f>
        <v>17.863013698630137</v>
      </c>
    </row>
    <row r="94" spans="1:7" x14ac:dyDescent="0.25">
      <c r="A94" s="16">
        <v>80</v>
      </c>
      <c r="B94" s="16">
        <v>34</v>
      </c>
      <c r="C94" s="16"/>
      <c r="D94" s="16">
        <v>24</v>
      </c>
      <c r="E94" s="16">
        <v>816</v>
      </c>
    </row>
    <row r="95" spans="1:7" x14ac:dyDescent="0.25">
      <c r="A95" s="16">
        <v>84</v>
      </c>
      <c r="B95" s="16">
        <v>28</v>
      </c>
      <c r="C95" s="16"/>
      <c r="D95" s="16">
        <v>28</v>
      </c>
      <c r="E95" s="16">
        <f>D95*B95</f>
        <v>784</v>
      </c>
    </row>
    <row r="96" spans="1:7" x14ac:dyDescent="0.25">
      <c r="A96" s="16" t="s">
        <v>42</v>
      </c>
      <c r="B96" s="16">
        <f>SUM(B91:B95)</f>
        <v>146</v>
      </c>
      <c r="C96" s="16"/>
      <c r="D96" s="16">
        <f>SUM(D91:D95)</f>
        <v>104</v>
      </c>
      <c r="E96" s="16">
        <f>SUM(E91:E95)</f>
        <v>2608</v>
      </c>
    </row>
    <row r="98" spans="1:6" ht="21" x14ac:dyDescent="0.35">
      <c r="B98" s="78" t="s">
        <v>47</v>
      </c>
      <c r="C98" s="79"/>
    </row>
    <row r="100" spans="1:6" ht="15.75" x14ac:dyDescent="0.25">
      <c r="A100" s="18" t="s">
        <v>48</v>
      </c>
      <c r="B100" s="8"/>
    </row>
    <row r="102" spans="1:6" x14ac:dyDescent="0.25">
      <c r="B102" s="20" t="s">
        <v>49</v>
      </c>
      <c r="C102" s="20" t="s">
        <v>50</v>
      </c>
    </row>
    <row r="103" spans="1:6" x14ac:dyDescent="0.25">
      <c r="B103" s="10">
        <v>4</v>
      </c>
      <c r="C103" s="10">
        <v>16</v>
      </c>
    </row>
    <row r="104" spans="1:6" x14ac:dyDescent="0.25">
      <c r="B104" s="10">
        <v>7</v>
      </c>
      <c r="C104" s="10">
        <v>49</v>
      </c>
    </row>
    <row r="105" spans="1:6" x14ac:dyDescent="0.25">
      <c r="B105" s="10">
        <v>7</v>
      </c>
      <c r="C105" s="10">
        <v>49</v>
      </c>
    </row>
    <row r="106" spans="1:6" x14ac:dyDescent="0.25">
      <c r="B106" s="10">
        <v>8</v>
      </c>
      <c r="C106" s="10">
        <v>64</v>
      </c>
      <c r="E106" s="19" t="s">
        <v>52</v>
      </c>
      <c r="F106" s="19">
        <f>C111/8</f>
        <v>126</v>
      </c>
    </row>
    <row r="107" spans="1:6" x14ac:dyDescent="0.25">
      <c r="B107" s="10">
        <v>10</v>
      </c>
      <c r="C107" s="10">
        <v>100</v>
      </c>
      <c r="E107" s="19" t="s">
        <v>53</v>
      </c>
      <c r="F107" s="19">
        <f>(B111/8)^2</f>
        <v>105.0625</v>
      </c>
    </row>
    <row r="108" spans="1:6" x14ac:dyDescent="0.25">
      <c r="B108" s="10">
        <v>12</v>
      </c>
      <c r="C108" s="10">
        <v>144</v>
      </c>
      <c r="E108" s="19" t="s">
        <v>55</v>
      </c>
      <c r="F108" s="19">
        <f>F106-F107</f>
        <v>20.9375</v>
      </c>
    </row>
    <row r="109" spans="1:6" x14ac:dyDescent="0.25">
      <c r="B109" s="10">
        <v>15</v>
      </c>
      <c r="C109" s="10">
        <v>225</v>
      </c>
      <c r="E109" s="19" t="s">
        <v>54</v>
      </c>
      <c r="F109" s="19">
        <f>SQRT(F108)</f>
        <v>4.5757513044307814</v>
      </c>
    </row>
    <row r="110" spans="1:6" x14ac:dyDescent="0.25">
      <c r="B110" s="10">
        <v>19</v>
      </c>
      <c r="C110" s="10">
        <v>361</v>
      </c>
      <c r="E110" s="19" t="s">
        <v>82</v>
      </c>
      <c r="F110" s="19">
        <f>(F109)^2</f>
        <v>20.937499999999996</v>
      </c>
    </row>
    <row r="111" spans="1:6" x14ac:dyDescent="0.25">
      <c r="A111" s="10" t="s">
        <v>51</v>
      </c>
      <c r="B111" s="10">
        <f>SUM(B103:B110)</f>
        <v>82</v>
      </c>
      <c r="C111" s="10">
        <f>SUM(C103:C110)</f>
        <v>1008</v>
      </c>
    </row>
    <row r="114" spans="1:9" ht="26.25" x14ac:dyDescent="0.4">
      <c r="A114" s="21" t="s">
        <v>56</v>
      </c>
      <c r="B114" s="21"/>
    </row>
    <row r="115" spans="1:9" x14ac:dyDescent="0.25">
      <c r="A115" s="22" t="s">
        <v>57</v>
      </c>
      <c r="B115" s="23" t="s">
        <v>58</v>
      </c>
      <c r="C115" s="24" t="s">
        <v>59</v>
      </c>
      <c r="D115" s="24" t="s">
        <v>61</v>
      </c>
      <c r="E115" s="25" t="s">
        <v>60</v>
      </c>
    </row>
    <row r="116" spans="1:9" x14ac:dyDescent="0.25">
      <c r="A116" s="12">
        <v>4</v>
      </c>
      <c r="B116" s="12">
        <v>2</v>
      </c>
      <c r="C116" s="12">
        <v>8</v>
      </c>
      <c r="D116" s="12">
        <v>16</v>
      </c>
      <c r="E116" s="12">
        <v>32</v>
      </c>
    </row>
    <row r="117" spans="1:9" x14ac:dyDescent="0.25">
      <c r="A117" s="12">
        <v>7</v>
      </c>
      <c r="B117" s="12">
        <v>5</v>
      </c>
      <c r="C117" s="12">
        <v>35</v>
      </c>
      <c r="D117" s="12">
        <v>49</v>
      </c>
      <c r="E117" s="12">
        <v>245</v>
      </c>
      <c r="G117" s="29" t="s">
        <v>76</v>
      </c>
      <c r="H117" s="29">
        <f>E124/B124</f>
        <v>149.94736842105263</v>
      </c>
    </row>
    <row r="118" spans="1:9" x14ac:dyDescent="0.25">
      <c r="A118" s="12">
        <v>7</v>
      </c>
      <c r="B118" s="12">
        <v>4</v>
      </c>
      <c r="C118" s="12">
        <v>28</v>
      </c>
      <c r="D118" s="12">
        <v>49</v>
      </c>
      <c r="E118" s="12">
        <v>196</v>
      </c>
      <c r="G118" s="29" t="s">
        <v>77</v>
      </c>
      <c r="H118" s="29">
        <f>(C124/B124)^2</f>
        <v>129.2409972299169</v>
      </c>
    </row>
    <row r="119" spans="1:9" x14ac:dyDescent="0.25">
      <c r="A119" s="12">
        <v>8</v>
      </c>
      <c r="B119" s="12">
        <v>5</v>
      </c>
      <c r="C119" s="12">
        <v>40</v>
      </c>
      <c r="D119" s="12">
        <v>64</v>
      </c>
      <c r="E119" s="12">
        <v>320</v>
      </c>
      <c r="G119" s="29" t="s">
        <v>78</v>
      </c>
      <c r="H119" s="29">
        <f>H117-H118</f>
        <v>20.70637119113573</v>
      </c>
    </row>
    <row r="120" spans="1:9" x14ac:dyDescent="0.25">
      <c r="A120" s="12">
        <v>10</v>
      </c>
      <c r="B120" s="12">
        <v>3</v>
      </c>
      <c r="C120" s="12">
        <v>30</v>
      </c>
      <c r="D120" s="12">
        <v>100</v>
      </c>
      <c r="E120" s="12">
        <v>300</v>
      </c>
      <c r="G120" s="29" t="s">
        <v>54</v>
      </c>
      <c r="H120" s="29">
        <f>SQRT(H119)</f>
        <v>4.5504253857343633</v>
      </c>
    </row>
    <row r="121" spans="1:9" x14ac:dyDescent="0.25">
      <c r="A121" s="12">
        <v>12</v>
      </c>
      <c r="B121" s="12">
        <v>6</v>
      </c>
      <c r="C121" s="12">
        <v>72</v>
      </c>
      <c r="D121" s="12">
        <v>144</v>
      </c>
      <c r="E121" s="12">
        <v>864</v>
      </c>
      <c r="G121" s="29" t="s">
        <v>83</v>
      </c>
      <c r="H121" s="16">
        <f>(H120)^2</f>
        <v>20.70637119113573</v>
      </c>
    </row>
    <row r="122" spans="1:9" x14ac:dyDescent="0.25">
      <c r="A122" s="12">
        <v>15</v>
      </c>
      <c r="B122" s="12">
        <v>7</v>
      </c>
      <c r="C122" s="12">
        <v>105</v>
      </c>
      <c r="D122" s="12">
        <v>225</v>
      </c>
      <c r="E122" s="12">
        <f>D122*B122</f>
        <v>1575</v>
      </c>
    </row>
    <row r="123" spans="1:9" x14ac:dyDescent="0.25">
      <c r="A123" s="12">
        <v>19</v>
      </c>
      <c r="B123" s="12">
        <v>6</v>
      </c>
      <c r="C123" s="12">
        <v>114</v>
      </c>
      <c r="D123" s="12">
        <v>361</v>
      </c>
      <c r="E123" s="12">
        <f>D123*B123</f>
        <v>2166</v>
      </c>
    </row>
    <row r="124" spans="1:9" x14ac:dyDescent="0.25">
      <c r="A124" s="26" t="s">
        <v>42</v>
      </c>
      <c r="B124" s="27">
        <f>SUM(B116:B123)</f>
        <v>38</v>
      </c>
      <c r="C124" s="27">
        <f>SUM(C116:C123)</f>
        <v>432</v>
      </c>
      <c r="D124" s="27">
        <f>SUM(D116:D123)</f>
        <v>1008</v>
      </c>
      <c r="E124" s="27">
        <f>SUM(E116:E123)</f>
        <v>5698</v>
      </c>
    </row>
    <row r="127" spans="1:9" ht="23.25" x14ac:dyDescent="0.35">
      <c r="A127" s="28" t="s">
        <v>62</v>
      </c>
    </row>
    <row r="128" spans="1:9" x14ac:dyDescent="0.25">
      <c r="A128" s="30" t="s">
        <v>63</v>
      </c>
      <c r="B128" s="31" t="s">
        <v>64</v>
      </c>
      <c r="C128" s="31" t="s">
        <v>65</v>
      </c>
      <c r="D128" s="31" t="s">
        <v>66</v>
      </c>
      <c r="E128" s="31" t="s">
        <v>67</v>
      </c>
      <c r="F128" s="31" t="s">
        <v>68</v>
      </c>
      <c r="G128" t="s">
        <v>69</v>
      </c>
      <c r="H128" s="34" t="s">
        <v>80</v>
      </c>
      <c r="I128" s="34">
        <v>10</v>
      </c>
    </row>
    <row r="129" spans="1:12" x14ac:dyDescent="0.25">
      <c r="A129" s="2" t="s">
        <v>70</v>
      </c>
      <c r="B129" s="2">
        <v>2</v>
      </c>
      <c r="C129" s="2">
        <v>5</v>
      </c>
      <c r="D129" s="2">
        <f>C129*B129</f>
        <v>10</v>
      </c>
      <c r="E129" s="2">
        <f t="shared" ref="E129:E134" si="0">C129^2</f>
        <v>25</v>
      </c>
      <c r="F129" s="2">
        <f>E129*B129</f>
        <v>50</v>
      </c>
      <c r="H129" s="34" t="s">
        <v>15</v>
      </c>
      <c r="I129" s="34">
        <v>34</v>
      </c>
    </row>
    <row r="130" spans="1:12" x14ac:dyDescent="0.25">
      <c r="A130" s="3" t="s">
        <v>75</v>
      </c>
      <c r="B130" s="2">
        <v>4</v>
      </c>
      <c r="C130" s="2">
        <v>15</v>
      </c>
      <c r="D130" s="2">
        <v>60</v>
      </c>
      <c r="E130" s="2">
        <f t="shared" si="0"/>
        <v>225</v>
      </c>
      <c r="F130" s="2">
        <f>E130*B130</f>
        <v>900</v>
      </c>
      <c r="H130" s="34" t="s">
        <v>77</v>
      </c>
      <c r="I130" s="34">
        <f>(D135/B135)^2</f>
        <v>1308.7370242214536</v>
      </c>
    </row>
    <row r="131" spans="1:12" x14ac:dyDescent="0.25">
      <c r="A131" s="2" t="s">
        <v>71</v>
      </c>
      <c r="B131" s="2">
        <v>6</v>
      </c>
      <c r="C131" s="2">
        <v>25</v>
      </c>
      <c r="D131" s="2">
        <v>150</v>
      </c>
      <c r="E131" s="2">
        <f t="shared" si="0"/>
        <v>625</v>
      </c>
      <c r="F131" s="2">
        <f>B131*E131</f>
        <v>3750</v>
      </c>
      <c r="H131" s="34" t="s">
        <v>79</v>
      </c>
      <c r="I131" s="34">
        <f>F135/B135</f>
        <v>1554.4117647058824</v>
      </c>
    </row>
    <row r="132" spans="1:12" x14ac:dyDescent="0.25">
      <c r="A132" s="2" t="s">
        <v>72</v>
      </c>
      <c r="B132" s="2">
        <v>8</v>
      </c>
      <c r="C132" s="2">
        <v>35</v>
      </c>
      <c r="D132" s="2">
        <v>280</v>
      </c>
      <c r="E132" s="2">
        <f t="shared" si="0"/>
        <v>1225</v>
      </c>
      <c r="F132" s="2">
        <v>9800</v>
      </c>
      <c r="H132" s="34" t="s">
        <v>81</v>
      </c>
      <c r="I132" s="34">
        <f>I131-I130</f>
        <v>245.67474048442887</v>
      </c>
    </row>
    <row r="133" spans="1:12" x14ac:dyDescent="0.25">
      <c r="A133" s="2" t="s">
        <v>73</v>
      </c>
      <c r="B133" s="2">
        <v>4</v>
      </c>
      <c r="C133" s="2">
        <v>45</v>
      </c>
      <c r="D133" s="2">
        <v>180</v>
      </c>
      <c r="E133" s="2">
        <f t="shared" si="0"/>
        <v>2025</v>
      </c>
      <c r="F133" s="2">
        <v>8100</v>
      </c>
      <c r="H133" s="34" t="s">
        <v>54</v>
      </c>
      <c r="I133" s="34">
        <f>SQRT(I132)*10</f>
        <v>156.74014817028495</v>
      </c>
    </row>
    <row r="134" spans="1:12" x14ac:dyDescent="0.25">
      <c r="A134" s="2" t="s">
        <v>74</v>
      </c>
      <c r="B134" s="2">
        <v>10</v>
      </c>
      <c r="C134" s="2">
        <v>55</v>
      </c>
      <c r="D134" s="2">
        <v>550</v>
      </c>
      <c r="E134" s="2">
        <f t="shared" si="0"/>
        <v>3025</v>
      </c>
      <c r="F134" s="2">
        <v>30250</v>
      </c>
      <c r="H134" s="34" t="s">
        <v>82</v>
      </c>
      <c r="I134" s="12">
        <f>(I133)^2</f>
        <v>24567.47404844288</v>
      </c>
    </row>
    <row r="135" spans="1:12" x14ac:dyDescent="0.25">
      <c r="A135" s="32" t="s">
        <v>42</v>
      </c>
      <c r="B135" s="33">
        <f>SUM(B129:B134)</f>
        <v>34</v>
      </c>
      <c r="C135" s="33"/>
      <c r="D135" s="33">
        <f>SUM(D129:D134)</f>
        <v>1230</v>
      </c>
      <c r="E135" s="33">
        <f>SUM(E129:E134)</f>
        <v>7150</v>
      </c>
      <c r="F135" s="33">
        <f>SUM(F129:F134)</f>
        <v>52850</v>
      </c>
    </row>
    <row r="138" spans="1:12" ht="28.5" x14ac:dyDescent="0.45">
      <c r="A138" s="36" t="s">
        <v>84</v>
      </c>
      <c r="B138" s="37"/>
      <c r="C138" s="38" t="s">
        <v>91</v>
      </c>
      <c r="D138" s="37"/>
      <c r="G138" s="42" t="s">
        <v>106</v>
      </c>
    </row>
    <row r="139" spans="1:12" x14ac:dyDescent="0.25">
      <c r="A139" s="35"/>
      <c r="B139" s="41" t="s">
        <v>85</v>
      </c>
      <c r="C139" s="41" t="s">
        <v>86</v>
      </c>
      <c r="D139" s="41" t="s">
        <v>87</v>
      </c>
      <c r="E139" s="24" t="s">
        <v>89</v>
      </c>
      <c r="F139" s="41" t="s">
        <v>88</v>
      </c>
      <c r="H139" s="39" t="s">
        <v>15</v>
      </c>
      <c r="I139" s="40">
        <v>10</v>
      </c>
      <c r="J139" s="40"/>
      <c r="K139" s="40" t="s">
        <v>104</v>
      </c>
      <c r="L139" s="40">
        <f>I147-(I141)*(I142)</f>
        <v>-1275</v>
      </c>
    </row>
    <row r="140" spans="1:12" x14ac:dyDescent="0.25">
      <c r="B140" s="17">
        <v>11</v>
      </c>
      <c r="C140" s="17">
        <v>30</v>
      </c>
      <c r="D140" s="17">
        <f>C140*B140</f>
        <v>330</v>
      </c>
      <c r="E140" s="17">
        <v>121</v>
      </c>
      <c r="F140" s="17">
        <v>900</v>
      </c>
      <c r="H140" s="40" t="s">
        <v>92</v>
      </c>
      <c r="I140" s="40">
        <v>3577</v>
      </c>
      <c r="J140" s="40"/>
      <c r="K140" s="40" t="s">
        <v>105</v>
      </c>
      <c r="L140" s="40">
        <f>SQRT((24850-24025)*(59250-57121))</f>
        <v>1325.3018524094803</v>
      </c>
    </row>
    <row r="141" spans="1:12" x14ac:dyDescent="0.25">
      <c r="B141" s="17">
        <v>12</v>
      </c>
      <c r="C141" s="17">
        <v>29</v>
      </c>
      <c r="D141" s="17">
        <v>348</v>
      </c>
      <c r="E141" s="17">
        <v>144</v>
      </c>
      <c r="F141" s="17">
        <v>841</v>
      </c>
      <c r="H141" s="40" t="s">
        <v>93</v>
      </c>
      <c r="I141" s="40">
        <v>155</v>
      </c>
      <c r="J141" s="40"/>
      <c r="K141" s="40" t="s">
        <v>103</v>
      </c>
      <c r="L141" s="40">
        <f>L139/L140</f>
        <v>-0.96204498445540654</v>
      </c>
    </row>
    <row r="142" spans="1:12" x14ac:dyDescent="0.25">
      <c r="B142" s="17">
        <v>13</v>
      </c>
      <c r="C142" s="17">
        <v>29</v>
      </c>
      <c r="D142" s="17">
        <v>377</v>
      </c>
      <c r="E142" s="17">
        <v>169</v>
      </c>
      <c r="F142" s="17">
        <v>841</v>
      </c>
      <c r="H142" s="40" t="s">
        <v>94</v>
      </c>
      <c r="I142" s="40">
        <v>239</v>
      </c>
      <c r="J142" s="40"/>
      <c r="K142" s="40"/>
      <c r="L142" s="40"/>
    </row>
    <row r="143" spans="1:12" x14ac:dyDescent="0.25">
      <c r="B143" s="17">
        <v>14</v>
      </c>
      <c r="C143" s="17">
        <v>25</v>
      </c>
      <c r="D143" s="17">
        <v>350</v>
      </c>
      <c r="E143" s="17">
        <v>196</v>
      </c>
      <c r="F143" s="17">
        <v>625</v>
      </c>
      <c r="H143" s="40" t="s">
        <v>95</v>
      </c>
      <c r="I143" s="40">
        <v>2485</v>
      </c>
      <c r="J143" s="40"/>
      <c r="K143" s="40"/>
      <c r="L143" s="40"/>
    </row>
    <row r="144" spans="1:12" x14ac:dyDescent="0.25">
      <c r="B144" s="17">
        <v>15</v>
      </c>
      <c r="C144" s="17">
        <v>24</v>
      </c>
      <c r="D144" s="17">
        <v>360</v>
      </c>
      <c r="E144" s="17">
        <v>225</v>
      </c>
      <c r="F144" s="17">
        <v>576</v>
      </c>
      <c r="H144" s="40" t="s">
        <v>96</v>
      </c>
      <c r="I144" s="40">
        <v>5925</v>
      </c>
      <c r="J144" s="40"/>
      <c r="K144" s="40"/>
      <c r="L144" s="40"/>
    </row>
    <row r="145" spans="1:12" x14ac:dyDescent="0.25">
      <c r="B145" s="17">
        <v>16</v>
      </c>
      <c r="C145" s="17">
        <v>24</v>
      </c>
      <c r="D145" s="17">
        <v>384</v>
      </c>
      <c r="E145" s="17">
        <v>256</v>
      </c>
      <c r="F145" s="17">
        <v>576</v>
      </c>
      <c r="H145" s="40" t="s">
        <v>97</v>
      </c>
      <c r="I145" s="40">
        <v>24025</v>
      </c>
      <c r="J145" s="40"/>
      <c r="K145" s="40"/>
      <c r="L145" s="40"/>
    </row>
    <row r="146" spans="1:12" x14ac:dyDescent="0.25">
      <c r="B146" s="17">
        <v>17</v>
      </c>
      <c r="C146" s="17">
        <v>24</v>
      </c>
      <c r="D146" s="17">
        <v>408</v>
      </c>
      <c r="E146" s="17">
        <v>289</v>
      </c>
      <c r="F146" s="17">
        <v>576</v>
      </c>
      <c r="H146" s="40" t="s">
        <v>98</v>
      </c>
      <c r="I146" s="40">
        <v>57121</v>
      </c>
      <c r="J146" s="40"/>
      <c r="K146" s="40"/>
      <c r="L146" s="40"/>
    </row>
    <row r="147" spans="1:12" x14ac:dyDescent="0.25">
      <c r="B147" s="17">
        <v>18</v>
      </c>
      <c r="C147" s="17">
        <v>21</v>
      </c>
      <c r="D147" s="17">
        <v>378</v>
      </c>
      <c r="E147" s="17">
        <v>324</v>
      </c>
      <c r="F147" s="17">
        <v>441</v>
      </c>
      <c r="H147" s="40" t="s">
        <v>99</v>
      </c>
      <c r="I147" s="40">
        <f>10*I140</f>
        <v>35770</v>
      </c>
      <c r="J147" s="40"/>
      <c r="K147" s="40"/>
      <c r="L147" s="40"/>
    </row>
    <row r="148" spans="1:12" x14ac:dyDescent="0.25">
      <c r="B148" s="17">
        <v>19</v>
      </c>
      <c r="C148" s="17">
        <v>18</v>
      </c>
      <c r="D148" s="17">
        <v>342</v>
      </c>
      <c r="E148" s="17">
        <v>361</v>
      </c>
      <c r="F148" s="17">
        <v>324</v>
      </c>
      <c r="H148" s="40" t="s">
        <v>100</v>
      </c>
      <c r="I148" s="40">
        <f>I141*I142</f>
        <v>37045</v>
      </c>
      <c r="J148" s="40"/>
      <c r="K148" s="40"/>
      <c r="L148" s="40"/>
    </row>
    <row r="149" spans="1:12" x14ac:dyDescent="0.25">
      <c r="B149" s="17">
        <v>20</v>
      </c>
      <c r="C149" s="17">
        <v>15</v>
      </c>
      <c r="D149" s="17">
        <v>300</v>
      </c>
      <c r="E149" s="17">
        <v>400</v>
      </c>
      <c r="F149" s="17">
        <v>225</v>
      </c>
      <c r="H149" s="40" t="s">
        <v>101</v>
      </c>
      <c r="I149" s="40">
        <f>10*I143</f>
        <v>24850</v>
      </c>
      <c r="J149" s="40"/>
      <c r="K149" s="40"/>
      <c r="L149" s="40"/>
    </row>
    <row r="150" spans="1:12" x14ac:dyDescent="0.25">
      <c r="A150" s="20" t="s">
        <v>90</v>
      </c>
      <c r="B150" s="20">
        <f>SUM(B140:B149)</f>
        <v>155</v>
      </c>
      <c r="C150" s="20">
        <f>SUM(C140:C149)</f>
        <v>239</v>
      </c>
      <c r="D150" s="20">
        <f>SUM(D140:D149)</f>
        <v>3577</v>
      </c>
      <c r="E150" s="20">
        <f>SUM(E140:E149)</f>
        <v>2485</v>
      </c>
      <c r="F150" s="20">
        <f>SUM(F140:F149)</f>
        <v>5925</v>
      </c>
      <c r="H150" s="40" t="s">
        <v>102</v>
      </c>
      <c r="I150" s="40">
        <f>10*I144</f>
        <v>59250</v>
      </c>
      <c r="J150" s="40"/>
      <c r="K150" s="40"/>
      <c r="L150" s="40"/>
    </row>
    <row r="151" spans="1:12" x14ac:dyDescent="0.25">
      <c r="B151" s="20">
        <f>B150^2</f>
        <v>24025</v>
      </c>
      <c r="C151" s="20">
        <f>C150^2</f>
        <v>57121</v>
      </c>
    </row>
    <row r="155" spans="1:12" ht="15.75" x14ac:dyDescent="0.25">
      <c r="A155" s="43" t="s">
        <v>107</v>
      </c>
      <c r="H155" s="17" t="s">
        <v>119</v>
      </c>
      <c r="I155" s="17">
        <f>8*(I159)</f>
        <v>504</v>
      </c>
    </row>
    <row r="156" spans="1:12" x14ac:dyDescent="0.25">
      <c r="H156" s="17" t="s">
        <v>118</v>
      </c>
      <c r="I156" s="17">
        <f>6*I157</f>
        <v>336</v>
      </c>
    </row>
    <row r="157" spans="1:12" x14ac:dyDescent="0.25">
      <c r="A157" s="44" t="s">
        <v>108</v>
      </c>
      <c r="B157" s="45" t="s">
        <v>109</v>
      </c>
      <c r="C157" s="44" t="s">
        <v>110</v>
      </c>
      <c r="D157" s="44" t="s">
        <v>111</v>
      </c>
      <c r="E157" s="44" t="s">
        <v>112</v>
      </c>
      <c r="F157" s="44" t="s">
        <v>113</v>
      </c>
      <c r="H157" s="46" t="s">
        <v>114</v>
      </c>
      <c r="I157" s="17">
        <f>F166</f>
        <v>56</v>
      </c>
    </row>
    <row r="158" spans="1:12" x14ac:dyDescent="0.25">
      <c r="A158" s="2">
        <v>8</v>
      </c>
      <c r="B158" s="2">
        <v>101</v>
      </c>
      <c r="C158" s="2">
        <v>6</v>
      </c>
      <c r="D158" s="2">
        <v>3</v>
      </c>
      <c r="E158" s="2">
        <f>C158-D158</f>
        <v>3</v>
      </c>
      <c r="F158" s="2">
        <v>9</v>
      </c>
      <c r="H158" s="17" t="s">
        <v>115</v>
      </c>
      <c r="I158" s="17">
        <v>8</v>
      </c>
    </row>
    <row r="159" spans="1:12" x14ac:dyDescent="0.25">
      <c r="A159" s="2">
        <v>7</v>
      </c>
      <c r="B159" s="2">
        <v>98</v>
      </c>
      <c r="C159" s="2">
        <v>7</v>
      </c>
      <c r="D159" s="2">
        <v>4</v>
      </c>
      <c r="E159" s="2">
        <v>3</v>
      </c>
      <c r="F159" s="2">
        <v>9</v>
      </c>
      <c r="H159" s="17" t="s">
        <v>116</v>
      </c>
      <c r="I159" s="17">
        <f>I158^2-1</f>
        <v>63</v>
      </c>
    </row>
    <row r="160" spans="1:12" x14ac:dyDescent="0.25">
      <c r="A160" s="2">
        <v>11</v>
      </c>
      <c r="B160" s="2">
        <v>96</v>
      </c>
      <c r="C160" s="2">
        <v>4</v>
      </c>
      <c r="D160" s="2">
        <v>6</v>
      </c>
      <c r="E160" s="2">
        <v>-2</v>
      </c>
      <c r="F160" s="2">
        <v>4</v>
      </c>
      <c r="H160" s="17" t="s">
        <v>117</v>
      </c>
      <c r="I160" s="17">
        <f>1-(I156/I155)</f>
        <v>0.33333333333333337</v>
      </c>
    </row>
    <row r="161" spans="1:9" x14ac:dyDescent="0.25">
      <c r="A161" s="2">
        <v>10</v>
      </c>
      <c r="B161" s="2">
        <v>105</v>
      </c>
      <c r="C161" s="2">
        <v>5</v>
      </c>
      <c r="D161" s="2">
        <v>2</v>
      </c>
      <c r="E161" s="2">
        <v>3</v>
      </c>
      <c r="F161" s="2">
        <v>9</v>
      </c>
    </row>
    <row r="162" spans="1:9" x14ac:dyDescent="0.25">
      <c r="A162" s="2">
        <v>19</v>
      </c>
      <c r="B162" s="2">
        <v>110</v>
      </c>
      <c r="C162" s="2">
        <v>1</v>
      </c>
      <c r="D162" s="2">
        <v>1</v>
      </c>
      <c r="E162" s="2">
        <v>0</v>
      </c>
      <c r="F162" s="2">
        <v>0</v>
      </c>
    </row>
    <row r="163" spans="1:9" x14ac:dyDescent="0.25">
      <c r="A163" s="2">
        <v>14</v>
      </c>
      <c r="B163" s="2">
        <v>97</v>
      </c>
      <c r="C163" s="2">
        <v>2</v>
      </c>
      <c r="D163" s="2">
        <v>5</v>
      </c>
      <c r="E163" s="2">
        <v>-3</v>
      </c>
      <c r="F163" s="2">
        <v>9</v>
      </c>
    </row>
    <row r="164" spans="1:9" x14ac:dyDescent="0.25">
      <c r="A164" s="2">
        <v>6</v>
      </c>
      <c r="B164" s="2">
        <v>11</v>
      </c>
      <c r="C164" s="2">
        <v>8</v>
      </c>
      <c r="D164" s="2">
        <v>8</v>
      </c>
      <c r="E164" s="2">
        <v>0</v>
      </c>
      <c r="F164" s="2">
        <v>0</v>
      </c>
    </row>
    <row r="165" spans="1:9" x14ac:dyDescent="0.25">
      <c r="A165" s="2">
        <v>13</v>
      </c>
      <c r="B165" s="2">
        <v>50</v>
      </c>
      <c r="C165" s="2">
        <v>3</v>
      </c>
      <c r="D165" s="2">
        <v>7</v>
      </c>
      <c r="E165" s="2">
        <v>-4</v>
      </c>
      <c r="F165" s="2">
        <v>16</v>
      </c>
    </row>
    <row r="166" spans="1:9" x14ac:dyDescent="0.25">
      <c r="F166" s="17">
        <f>SUM(F158:F165)</f>
        <v>56</v>
      </c>
    </row>
    <row r="171" spans="1:9" x14ac:dyDescent="0.25">
      <c r="A171" s="47" t="s">
        <v>2</v>
      </c>
      <c r="B171" s="48" t="s">
        <v>122</v>
      </c>
      <c r="C171" s="47" t="s">
        <v>110</v>
      </c>
      <c r="D171" s="49" t="s">
        <v>120</v>
      </c>
      <c r="E171" s="48" t="s">
        <v>121</v>
      </c>
      <c r="F171" s="48" t="s">
        <v>114</v>
      </c>
      <c r="H171" s="39" t="s">
        <v>123</v>
      </c>
      <c r="I171" s="39">
        <v>2</v>
      </c>
    </row>
    <row r="172" spans="1:9" x14ac:dyDescent="0.25">
      <c r="A172" s="50">
        <v>10</v>
      </c>
      <c r="B172" s="50">
        <v>4</v>
      </c>
      <c r="C172" s="50">
        <v>4.5</v>
      </c>
      <c r="D172" s="50">
        <v>6</v>
      </c>
      <c r="E172" s="50">
        <f>C172-D172</f>
        <v>-1.5</v>
      </c>
      <c r="F172" s="50">
        <f>E172^2</f>
        <v>2.25</v>
      </c>
      <c r="H172" s="39" t="s">
        <v>124</v>
      </c>
      <c r="I172" s="39">
        <v>3</v>
      </c>
    </row>
    <row r="173" spans="1:9" x14ac:dyDescent="0.25">
      <c r="A173" s="50">
        <v>11</v>
      </c>
      <c r="B173" s="50">
        <v>5</v>
      </c>
      <c r="C173" s="50">
        <v>3</v>
      </c>
      <c r="D173" s="50">
        <v>4</v>
      </c>
      <c r="E173" s="50">
        <f>C173-D173</f>
        <v>-1</v>
      </c>
      <c r="F173" s="50">
        <v>1</v>
      </c>
      <c r="H173" s="39" t="s">
        <v>125</v>
      </c>
      <c r="I173" s="39">
        <f>I171^3</f>
        <v>8</v>
      </c>
    </row>
    <row r="174" spans="1:9" x14ac:dyDescent="0.25">
      <c r="A174" s="50">
        <v>12</v>
      </c>
      <c r="B174" s="50">
        <v>6</v>
      </c>
      <c r="C174" s="50">
        <v>2</v>
      </c>
      <c r="D174" s="50">
        <v>2</v>
      </c>
      <c r="E174" s="50">
        <v>0</v>
      </c>
      <c r="F174" s="50">
        <v>0</v>
      </c>
      <c r="H174" s="39" t="s">
        <v>126</v>
      </c>
      <c r="I174" s="39">
        <f>I172^3</f>
        <v>27</v>
      </c>
    </row>
    <row r="175" spans="1:9" x14ac:dyDescent="0.25">
      <c r="A175" s="50">
        <v>8</v>
      </c>
      <c r="B175" s="50">
        <v>5</v>
      </c>
      <c r="C175" s="50">
        <v>6</v>
      </c>
      <c r="D175" s="50">
        <v>4</v>
      </c>
      <c r="E175" s="50">
        <v>2</v>
      </c>
      <c r="F175" s="50">
        <v>4</v>
      </c>
      <c r="H175" s="39" t="s">
        <v>127</v>
      </c>
      <c r="I175" s="39">
        <f>I173-I171</f>
        <v>6</v>
      </c>
    </row>
    <row r="176" spans="1:9" x14ac:dyDescent="0.25">
      <c r="A176" s="50">
        <v>10</v>
      </c>
      <c r="B176" s="50">
        <v>5</v>
      </c>
      <c r="C176" s="50">
        <v>4.5</v>
      </c>
      <c r="D176" s="50">
        <v>4</v>
      </c>
      <c r="E176" s="50">
        <v>0.5</v>
      </c>
      <c r="F176" s="50">
        <f>E176^2</f>
        <v>0.25</v>
      </c>
      <c r="H176" s="39" t="s">
        <v>128</v>
      </c>
      <c r="I176" s="39">
        <f>I174-I172</f>
        <v>24</v>
      </c>
    </row>
    <row r="177" spans="1:9" x14ac:dyDescent="0.25">
      <c r="A177" s="50">
        <v>15</v>
      </c>
      <c r="B177" s="50">
        <v>3</v>
      </c>
      <c r="C177" s="50">
        <v>1</v>
      </c>
      <c r="D177" s="50">
        <v>7</v>
      </c>
      <c r="E177" s="50">
        <v>-6</v>
      </c>
      <c r="F177" s="50">
        <v>36</v>
      </c>
      <c r="H177" s="39" t="s">
        <v>129</v>
      </c>
      <c r="I177" s="39">
        <f>(I175)/12</f>
        <v>0.5</v>
      </c>
    </row>
    <row r="178" spans="1:9" x14ac:dyDescent="0.25">
      <c r="A178" s="50">
        <v>7</v>
      </c>
      <c r="B178" s="50">
        <v>7</v>
      </c>
      <c r="C178" s="50">
        <v>7</v>
      </c>
      <c r="D178" s="50">
        <v>1</v>
      </c>
      <c r="E178" s="50">
        <v>6</v>
      </c>
      <c r="F178" s="50">
        <v>36</v>
      </c>
      <c r="H178" s="39" t="s">
        <v>130</v>
      </c>
      <c r="I178" s="39">
        <f>(I176)/12</f>
        <v>2</v>
      </c>
    </row>
    <row r="179" spans="1:9" x14ac:dyDescent="0.25">
      <c r="F179" s="8">
        <f>SUM(F172:F178)</f>
        <v>79.5</v>
      </c>
      <c r="H179" s="39" t="s">
        <v>118</v>
      </c>
      <c r="I179" s="39">
        <f>6*79.5</f>
        <v>477</v>
      </c>
    </row>
    <row r="180" spans="1:9" x14ac:dyDescent="0.25">
      <c r="H180" s="39" t="s">
        <v>15</v>
      </c>
      <c r="I180" s="39">
        <v>7</v>
      </c>
    </row>
    <row r="181" spans="1:9" x14ac:dyDescent="0.25">
      <c r="H181" s="39" t="s">
        <v>131</v>
      </c>
      <c r="I181" s="39">
        <f>(I180^2)-1</f>
        <v>48</v>
      </c>
    </row>
    <row r="182" spans="1:9" x14ac:dyDescent="0.25">
      <c r="H182" s="39" t="s">
        <v>119</v>
      </c>
      <c r="I182" s="39">
        <f>I180*I181</f>
        <v>336</v>
      </c>
    </row>
    <row r="183" spans="1:9" x14ac:dyDescent="0.25">
      <c r="H183" s="39" t="s">
        <v>133</v>
      </c>
      <c r="I183" s="39">
        <f>6*(F179+I177+I178)</f>
        <v>492</v>
      </c>
    </row>
    <row r="184" spans="1:9" x14ac:dyDescent="0.25">
      <c r="H184" s="39" t="s">
        <v>134</v>
      </c>
      <c r="I184" s="39">
        <f>I183/I182</f>
        <v>1.4642857142857142</v>
      </c>
    </row>
    <row r="185" spans="1:9" x14ac:dyDescent="0.25">
      <c r="H185" s="39" t="s">
        <v>132</v>
      </c>
      <c r="I185" s="39">
        <f>1-I184</f>
        <v>-0.46428571428571419</v>
      </c>
    </row>
    <row r="189" spans="1:9" ht="21" x14ac:dyDescent="0.35">
      <c r="A189" s="52" t="s">
        <v>135</v>
      </c>
    </row>
    <row r="191" spans="1:9" x14ac:dyDescent="0.25">
      <c r="B191" s="13" t="s">
        <v>136</v>
      </c>
      <c r="C191" s="13" t="s">
        <v>137</v>
      </c>
      <c r="D191" s="13" t="s">
        <v>138</v>
      </c>
      <c r="E191" s="13" t="s">
        <v>139</v>
      </c>
      <c r="F191" s="53" t="s">
        <v>140</v>
      </c>
      <c r="G191" s="53" t="s">
        <v>141</v>
      </c>
    </row>
    <row r="192" spans="1:9" x14ac:dyDescent="0.25">
      <c r="B192" s="54">
        <v>1</v>
      </c>
      <c r="C192" s="54">
        <v>34</v>
      </c>
      <c r="D192" s="54">
        <v>5</v>
      </c>
      <c r="E192" s="54">
        <f>D192*C192</f>
        <v>170</v>
      </c>
      <c r="F192" s="54">
        <v>1156</v>
      </c>
      <c r="G192" s="54">
        <v>25</v>
      </c>
    </row>
    <row r="193" spans="1:17" x14ac:dyDescent="0.25">
      <c r="B193" s="54">
        <v>2</v>
      </c>
      <c r="C193" s="54">
        <v>108</v>
      </c>
      <c r="D193" s="54">
        <v>17</v>
      </c>
      <c r="E193" s="54">
        <f>C193*D193</f>
        <v>1836</v>
      </c>
      <c r="F193" s="54">
        <v>11664</v>
      </c>
      <c r="G193" s="54">
        <v>289</v>
      </c>
      <c r="P193" s="13" t="s">
        <v>147</v>
      </c>
      <c r="Q193" s="13">
        <v>6</v>
      </c>
    </row>
    <row r="194" spans="1:17" x14ac:dyDescent="0.25">
      <c r="B194" s="54">
        <v>3</v>
      </c>
      <c r="C194" s="54">
        <v>64</v>
      </c>
      <c r="D194" s="54">
        <v>11</v>
      </c>
      <c r="E194" s="54">
        <f>D194*C194</f>
        <v>704</v>
      </c>
      <c r="F194" s="54">
        <v>4096</v>
      </c>
      <c r="G194" s="54">
        <v>121</v>
      </c>
      <c r="P194" s="13" t="s">
        <v>148</v>
      </c>
      <c r="Q194" s="13">
        <f>E198</f>
        <v>5055</v>
      </c>
    </row>
    <row r="195" spans="1:17" x14ac:dyDescent="0.25">
      <c r="B195" s="54">
        <v>4</v>
      </c>
      <c r="C195" s="54">
        <v>88</v>
      </c>
      <c r="D195" s="54">
        <v>8</v>
      </c>
      <c r="E195" s="54">
        <f>D195*C195</f>
        <v>704</v>
      </c>
      <c r="F195" s="54">
        <v>7744</v>
      </c>
      <c r="G195" s="54">
        <v>64</v>
      </c>
      <c r="P195" s="13" t="s">
        <v>149</v>
      </c>
      <c r="Q195" s="13">
        <v>444</v>
      </c>
    </row>
    <row r="196" spans="1:17" x14ac:dyDescent="0.25">
      <c r="B196" s="54">
        <v>5</v>
      </c>
      <c r="C196" s="54">
        <v>99</v>
      </c>
      <c r="D196" s="54">
        <v>14</v>
      </c>
      <c r="E196" s="54">
        <f>C196*D196</f>
        <v>1386</v>
      </c>
      <c r="F196" s="54">
        <v>9801</v>
      </c>
      <c r="G196" s="54">
        <v>196</v>
      </c>
      <c r="P196" s="13" t="s">
        <v>150</v>
      </c>
      <c r="Q196" s="13">
        <v>60</v>
      </c>
    </row>
    <row r="197" spans="1:17" x14ac:dyDescent="0.25">
      <c r="B197" s="54">
        <v>6</v>
      </c>
      <c r="C197" s="54">
        <v>51</v>
      </c>
      <c r="D197" s="54">
        <v>5</v>
      </c>
      <c r="E197" s="54">
        <f>C197*D197</f>
        <v>255</v>
      </c>
      <c r="F197" s="54">
        <v>2601</v>
      </c>
      <c r="G197" s="54">
        <v>25</v>
      </c>
      <c r="L197" s="13" t="s">
        <v>163</v>
      </c>
      <c r="M197" s="13" t="s">
        <v>159</v>
      </c>
      <c r="N197" s="13">
        <f>H209/G209</f>
        <v>0.14621968616262482</v>
      </c>
      <c r="P197" s="13" t="s">
        <v>151</v>
      </c>
      <c r="Q197" s="13">
        <f>C198</f>
        <v>444</v>
      </c>
    </row>
    <row r="198" spans="1:17" x14ac:dyDescent="0.25">
      <c r="A198" s="55" t="s">
        <v>142</v>
      </c>
      <c r="B198" s="55"/>
      <c r="C198" s="55">
        <f>SUM(C192:C197)</f>
        <v>444</v>
      </c>
      <c r="D198" s="55">
        <f>SUM(D192:D197)</f>
        <v>60</v>
      </c>
      <c r="E198" s="55">
        <f>SUM(E192:E197)</f>
        <v>5055</v>
      </c>
      <c r="F198" s="55">
        <v>37062</v>
      </c>
      <c r="G198" s="55">
        <v>720</v>
      </c>
      <c r="L198" s="13" t="s">
        <v>164</v>
      </c>
      <c r="M198" s="13" t="s">
        <v>160</v>
      </c>
      <c r="N198" s="13">
        <f>D210-N197*C210</f>
        <v>-0.82025677603423652</v>
      </c>
      <c r="P198" s="13" t="s">
        <v>152</v>
      </c>
      <c r="Q198" s="13">
        <f>D198</f>
        <v>60</v>
      </c>
    </row>
    <row r="199" spans="1:17" x14ac:dyDescent="0.25">
      <c r="A199" s="55" t="s">
        <v>143</v>
      </c>
      <c r="B199" s="55"/>
      <c r="C199" s="55">
        <f>AVERAGE(C198/6)</f>
        <v>74</v>
      </c>
      <c r="D199" s="55">
        <f>D198/6</f>
        <v>10</v>
      </c>
      <c r="E199" s="55"/>
      <c r="F199" s="55"/>
      <c r="G199" s="55"/>
      <c r="L199" s="13" t="s">
        <v>166</v>
      </c>
      <c r="M199" s="13"/>
      <c r="N199" s="13"/>
      <c r="P199" s="13" t="s">
        <v>153</v>
      </c>
      <c r="Q199" s="13">
        <v>37062</v>
      </c>
    </row>
    <row r="200" spans="1:17" x14ac:dyDescent="0.25">
      <c r="P200" s="13" t="s">
        <v>154</v>
      </c>
      <c r="Q200" s="13">
        <v>720</v>
      </c>
    </row>
    <row r="201" spans="1:17" x14ac:dyDescent="0.25">
      <c r="P201" s="13" t="s">
        <v>155</v>
      </c>
      <c r="Q201" s="13">
        <f>6*Q199</f>
        <v>222372</v>
      </c>
    </row>
    <row r="202" spans="1:17" x14ac:dyDescent="0.25">
      <c r="B202" s="33" t="s">
        <v>136</v>
      </c>
      <c r="C202" s="33" t="s">
        <v>137</v>
      </c>
      <c r="D202" s="33" t="s">
        <v>138</v>
      </c>
      <c r="E202" s="33" t="s">
        <v>144</v>
      </c>
      <c r="F202" s="56" t="s">
        <v>145</v>
      </c>
      <c r="G202" s="56" t="s">
        <v>146</v>
      </c>
      <c r="H202" s="33" t="s">
        <v>161</v>
      </c>
      <c r="I202" s="33" t="s">
        <v>165</v>
      </c>
      <c r="J202" s="33" t="s">
        <v>167</v>
      </c>
      <c r="P202" s="13" t="s">
        <v>156</v>
      </c>
      <c r="Q202" s="13">
        <f>6*Q200</f>
        <v>4320</v>
      </c>
    </row>
    <row r="203" spans="1:17" x14ac:dyDescent="0.25">
      <c r="B203" s="8">
        <v>1</v>
      </c>
      <c r="C203" s="8">
        <v>34</v>
      </c>
      <c r="D203" s="8">
        <v>5</v>
      </c>
      <c r="E203" s="8">
        <f>C203-C210</f>
        <v>-40</v>
      </c>
      <c r="F203" s="8">
        <v>-5</v>
      </c>
      <c r="G203" s="8">
        <f>E203^2</f>
        <v>1600</v>
      </c>
      <c r="H203" s="8">
        <v>200</v>
      </c>
      <c r="I203" s="8">
        <f>N198+(N197*C203)</f>
        <v>4.1512125534950073</v>
      </c>
      <c r="J203" s="8">
        <f t="shared" ref="J203:J208" si="1">(D203-I203)^2</f>
        <v>0.72044012934446588</v>
      </c>
      <c r="P203" s="13" t="s">
        <v>157</v>
      </c>
      <c r="Q203" s="13">
        <f>6*Q194</f>
        <v>30330</v>
      </c>
    </row>
    <row r="204" spans="1:17" x14ac:dyDescent="0.25">
      <c r="B204" s="8">
        <v>2</v>
      </c>
      <c r="C204" s="8">
        <v>108</v>
      </c>
      <c r="D204" s="8">
        <v>17</v>
      </c>
      <c r="E204" s="8">
        <v>34</v>
      </c>
      <c r="F204" s="8">
        <v>7</v>
      </c>
      <c r="G204" s="8">
        <v>1156</v>
      </c>
      <c r="H204" s="8">
        <v>238</v>
      </c>
      <c r="I204" s="8">
        <f>N198+(N197*C204)</f>
        <v>14.971469329529244</v>
      </c>
      <c r="J204" s="8">
        <f t="shared" si="1"/>
        <v>4.1149366810405352</v>
      </c>
      <c r="P204" s="13"/>
      <c r="Q204" s="13">
        <f>Q195*Q196</f>
        <v>26640</v>
      </c>
    </row>
    <row r="205" spans="1:17" x14ac:dyDescent="0.25">
      <c r="B205" s="8">
        <v>3</v>
      </c>
      <c r="C205" s="8">
        <v>64</v>
      </c>
      <c r="D205" s="8">
        <v>11</v>
      </c>
      <c r="E205" s="8">
        <v>-10</v>
      </c>
      <c r="F205" s="8">
        <v>1</v>
      </c>
      <c r="G205" s="8">
        <v>100</v>
      </c>
      <c r="H205" s="8">
        <v>-10</v>
      </c>
      <c r="I205" s="8">
        <f>N198+(N197*C205)</f>
        <v>8.5378031383737518</v>
      </c>
      <c r="J205" s="8">
        <f t="shared" si="1"/>
        <v>6.062413385402146</v>
      </c>
      <c r="P205" s="13" t="s">
        <v>158</v>
      </c>
      <c r="Q205" s="13">
        <f>Q203-Q204</f>
        <v>3690</v>
      </c>
    </row>
    <row r="206" spans="1:17" x14ac:dyDescent="0.25">
      <c r="B206" s="8">
        <v>4</v>
      </c>
      <c r="C206" s="8">
        <v>88</v>
      </c>
      <c r="D206" s="8">
        <v>8</v>
      </c>
      <c r="E206" s="8">
        <v>14</v>
      </c>
      <c r="F206" s="8">
        <v>-2</v>
      </c>
      <c r="G206" s="8">
        <v>196</v>
      </c>
      <c r="H206" s="8">
        <v>-28</v>
      </c>
      <c r="I206" s="8">
        <f>N198+(N197*C206)</f>
        <v>12.047075606276747</v>
      </c>
      <c r="J206" s="8">
        <f t="shared" si="1"/>
        <v>16.378820962920305</v>
      </c>
      <c r="P206" s="13" t="s">
        <v>162</v>
      </c>
      <c r="Q206" s="13">
        <f>SQRT((Q201-Q199)*(Q202-Q200))</f>
        <v>25828.588811624999</v>
      </c>
    </row>
    <row r="207" spans="1:17" x14ac:dyDescent="0.25">
      <c r="B207" s="8">
        <v>5</v>
      </c>
      <c r="C207" s="8">
        <v>99</v>
      </c>
      <c r="D207" s="8">
        <v>14</v>
      </c>
      <c r="E207" s="8">
        <v>25</v>
      </c>
      <c r="F207" s="8">
        <v>4</v>
      </c>
      <c r="G207" s="8">
        <v>625</v>
      </c>
      <c r="H207" s="8">
        <v>100</v>
      </c>
      <c r="I207" s="8">
        <f>N198+(N197*C207)</f>
        <v>13.655492154065621</v>
      </c>
      <c r="J207" s="8">
        <f t="shared" si="1"/>
        <v>0.11868565591034559</v>
      </c>
      <c r="P207" s="13" t="s">
        <v>103</v>
      </c>
      <c r="Q207" s="13">
        <f>Q205/Q206</f>
        <v>0.14286494809732675</v>
      </c>
    </row>
    <row r="208" spans="1:17" x14ac:dyDescent="0.25">
      <c r="B208" s="8">
        <v>6</v>
      </c>
      <c r="C208" s="8">
        <v>51</v>
      </c>
      <c r="D208" s="8">
        <v>5</v>
      </c>
      <c r="E208" s="8">
        <v>-23</v>
      </c>
      <c r="F208" s="8">
        <v>-5</v>
      </c>
      <c r="G208" s="8">
        <v>529</v>
      </c>
      <c r="H208" s="8">
        <v>115</v>
      </c>
      <c r="I208" s="8">
        <f>N198+(N197*C208)</f>
        <v>6.6369472182596292</v>
      </c>
      <c r="J208" s="8">
        <f t="shared" si="1"/>
        <v>2.6795961953679379</v>
      </c>
    </row>
    <row r="209" spans="1:10" x14ac:dyDescent="0.25">
      <c r="A209" s="55" t="s">
        <v>142</v>
      </c>
      <c r="B209" s="55"/>
      <c r="C209" s="55">
        <f t="shared" ref="C209:H209" si="2">SUM(C203:C208)</f>
        <v>444</v>
      </c>
      <c r="D209" s="55">
        <f t="shared" si="2"/>
        <v>60</v>
      </c>
      <c r="E209" s="55">
        <f t="shared" si="2"/>
        <v>0</v>
      </c>
      <c r="F209" s="55">
        <f t="shared" si="2"/>
        <v>0</v>
      </c>
      <c r="G209" s="55">
        <f t="shared" si="2"/>
        <v>4206</v>
      </c>
      <c r="H209" s="55">
        <f t="shared" si="2"/>
        <v>615</v>
      </c>
      <c r="I209" s="55"/>
      <c r="J209" s="55">
        <f>SUM(J203:J208)</f>
        <v>30.074893009985736</v>
      </c>
    </row>
    <row r="210" spans="1:10" x14ac:dyDescent="0.25">
      <c r="A210" s="55" t="s">
        <v>143</v>
      </c>
      <c r="B210" s="55"/>
      <c r="C210" s="55">
        <f>AVERAGE(C209/6)</f>
        <v>74</v>
      </c>
      <c r="D210" s="55">
        <f>D209/6</f>
        <v>10</v>
      </c>
      <c r="E210" s="55"/>
      <c r="F210" s="55"/>
      <c r="G210" s="55"/>
      <c r="H210" s="55"/>
      <c r="I210" s="55"/>
      <c r="J210" s="55"/>
    </row>
    <row r="212" spans="1:10" x14ac:dyDescent="0.25">
      <c r="B212" s="8" t="s">
        <v>168</v>
      </c>
      <c r="C212" s="8" t="s">
        <v>169</v>
      </c>
    </row>
    <row r="213" spans="1:10" x14ac:dyDescent="0.25">
      <c r="B213" s="8">
        <v>43</v>
      </c>
      <c r="C213" s="8">
        <f>N198+(N197*B213)</f>
        <v>5.4671897289586306</v>
      </c>
    </row>
    <row r="214" spans="1:10" x14ac:dyDescent="0.25">
      <c r="D214" s="74" t="s">
        <v>222</v>
      </c>
    </row>
    <row r="216" spans="1:10" ht="18.75" x14ac:dyDescent="0.3">
      <c r="C216" s="73" t="s">
        <v>221</v>
      </c>
      <c r="D216" s="24"/>
    </row>
    <row r="219" spans="1:10" x14ac:dyDescent="0.25">
      <c r="A219" s="59" t="s">
        <v>170</v>
      </c>
      <c r="B219" s="60"/>
      <c r="C219" s="60">
        <f>CHIINV(0.05,5)</f>
        <v>11.070497693516353</v>
      </c>
    </row>
    <row r="220" spans="1:10" x14ac:dyDescent="0.25">
      <c r="A220" s="57" t="s">
        <v>171</v>
      </c>
      <c r="B220" s="58">
        <v>0.95</v>
      </c>
      <c r="E220" s="61"/>
    </row>
    <row r="221" spans="1:10" x14ac:dyDescent="0.25">
      <c r="A221" s="57" t="s">
        <v>172</v>
      </c>
      <c r="B221" s="57" t="s">
        <v>173</v>
      </c>
    </row>
    <row r="222" spans="1:10" x14ac:dyDescent="0.25">
      <c r="A222" s="57" t="s">
        <v>174</v>
      </c>
      <c r="B222" s="57" t="s">
        <v>175</v>
      </c>
    </row>
    <row r="223" spans="1:10" x14ac:dyDescent="0.25">
      <c r="A223" s="57" t="s">
        <v>176</v>
      </c>
      <c r="B223" s="57" t="s">
        <v>177</v>
      </c>
    </row>
    <row r="224" spans="1:10" x14ac:dyDescent="0.25">
      <c r="A224" s="57" t="s">
        <v>178</v>
      </c>
      <c r="B224" s="57" t="s">
        <v>179</v>
      </c>
    </row>
    <row r="227" spans="1:12" x14ac:dyDescent="0.25">
      <c r="A227" s="62" t="s">
        <v>180</v>
      </c>
      <c r="B227" s="62" t="s">
        <v>181</v>
      </c>
      <c r="C227" s="62" t="s">
        <v>184</v>
      </c>
      <c r="D227" s="62" t="s">
        <v>185</v>
      </c>
      <c r="E227" s="62" t="s">
        <v>182</v>
      </c>
      <c r="F227" s="63" t="s">
        <v>183</v>
      </c>
    </row>
    <row r="228" spans="1:12" x14ac:dyDescent="0.25">
      <c r="A228" s="61">
        <v>1</v>
      </c>
      <c r="B228" s="61">
        <v>100</v>
      </c>
      <c r="C228" s="61">
        <v>111</v>
      </c>
      <c r="D228" s="61">
        <f>C228-B228</f>
        <v>11</v>
      </c>
      <c r="E228" s="61">
        <f>D228^2</f>
        <v>121</v>
      </c>
      <c r="F228" s="61">
        <f>E228/B228</f>
        <v>1.21</v>
      </c>
    </row>
    <row r="229" spans="1:12" x14ac:dyDescent="0.25">
      <c r="A229" s="61">
        <v>2</v>
      </c>
      <c r="B229" s="61">
        <v>100</v>
      </c>
      <c r="C229" s="61">
        <v>90</v>
      </c>
      <c r="D229" s="61">
        <f t="shared" ref="D229:D233" si="3">C229-B229</f>
        <v>-10</v>
      </c>
      <c r="E229" s="61">
        <f t="shared" ref="E229:E233" si="4">D229^2</f>
        <v>100</v>
      </c>
      <c r="F229" s="61">
        <f t="shared" ref="F229:F233" si="5">E229/B229</f>
        <v>1</v>
      </c>
    </row>
    <row r="230" spans="1:12" x14ac:dyDescent="0.25">
      <c r="A230" s="61">
        <v>3</v>
      </c>
      <c r="B230" s="61">
        <v>100</v>
      </c>
      <c r="C230" s="61">
        <v>81</v>
      </c>
      <c r="D230" s="61">
        <f t="shared" si="3"/>
        <v>-19</v>
      </c>
      <c r="E230" s="61">
        <f t="shared" si="4"/>
        <v>361</v>
      </c>
      <c r="F230" s="61">
        <f t="shared" si="5"/>
        <v>3.61</v>
      </c>
    </row>
    <row r="231" spans="1:12" x14ac:dyDescent="0.25">
      <c r="A231" s="61">
        <v>4</v>
      </c>
      <c r="B231" s="61">
        <v>100</v>
      </c>
      <c r="C231" s="61">
        <v>102</v>
      </c>
      <c r="D231" s="61">
        <f t="shared" si="3"/>
        <v>2</v>
      </c>
      <c r="E231" s="61">
        <f t="shared" si="4"/>
        <v>4</v>
      </c>
      <c r="F231" s="61">
        <f t="shared" si="5"/>
        <v>0.04</v>
      </c>
    </row>
    <row r="232" spans="1:12" x14ac:dyDescent="0.25">
      <c r="A232" s="61">
        <v>5</v>
      </c>
      <c r="B232" s="61">
        <v>100</v>
      </c>
      <c r="C232" s="61">
        <v>124</v>
      </c>
      <c r="D232" s="61">
        <f t="shared" si="3"/>
        <v>24</v>
      </c>
      <c r="E232" s="61">
        <f t="shared" si="4"/>
        <v>576</v>
      </c>
      <c r="F232" s="61">
        <f t="shared" si="5"/>
        <v>5.76</v>
      </c>
    </row>
    <row r="233" spans="1:12" x14ac:dyDescent="0.25">
      <c r="A233" s="61">
        <v>6</v>
      </c>
      <c r="B233" s="61">
        <v>100</v>
      </c>
      <c r="C233" s="61">
        <v>92</v>
      </c>
      <c r="D233" s="61">
        <f t="shared" si="3"/>
        <v>-8</v>
      </c>
      <c r="E233" s="61">
        <f t="shared" si="4"/>
        <v>64</v>
      </c>
      <c r="F233" s="61">
        <f t="shared" si="5"/>
        <v>0.64</v>
      </c>
    </row>
    <row r="234" spans="1:12" x14ac:dyDescent="0.25">
      <c r="A234" s="63" t="s">
        <v>42</v>
      </c>
      <c r="B234" s="63">
        <v>600</v>
      </c>
      <c r="C234" s="63">
        <v>600</v>
      </c>
      <c r="D234" s="63"/>
      <c r="E234" s="63"/>
      <c r="F234" s="63">
        <f>SUM(F228:F233)</f>
        <v>12.260000000000002</v>
      </c>
    </row>
    <row r="236" spans="1:12" x14ac:dyDescent="0.25">
      <c r="A236" s="11" t="s">
        <v>186</v>
      </c>
      <c r="B236" s="11"/>
      <c r="C236" s="11"/>
      <c r="D236" s="11"/>
      <c r="E236" s="11"/>
    </row>
    <row r="240" spans="1:12" ht="21" x14ac:dyDescent="0.35">
      <c r="A240" s="64" t="s">
        <v>187</v>
      </c>
      <c r="K240" s="13" t="s">
        <v>197</v>
      </c>
      <c r="L240" s="13" t="s">
        <v>198</v>
      </c>
    </row>
    <row r="241" spans="1:12" x14ac:dyDescent="0.25">
      <c r="A241" s="66" t="s">
        <v>188</v>
      </c>
      <c r="B241" s="66" t="s">
        <v>189</v>
      </c>
      <c r="C241" s="66" t="s">
        <v>190</v>
      </c>
      <c r="D241" s="66" t="s">
        <v>191</v>
      </c>
      <c r="E241" s="66" t="s">
        <v>192</v>
      </c>
      <c r="H241" s="13" t="s">
        <v>193</v>
      </c>
      <c r="I241" s="13">
        <v>3</v>
      </c>
      <c r="K241" s="13">
        <v>2</v>
      </c>
      <c r="L241" s="13">
        <f>(K241/10)*200</f>
        <v>40</v>
      </c>
    </row>
    <row r="242" spans="1:12" x14ac:dyDescent="0.25">
      <c r="A242" s="61">
        <v>46</v>
      </c>
      <c r="B242" s="61">
        <v>40</v>
      </c>
      <c r="C242" s="61">
        <f>A242-B242</f>
        <v>6</v>
      </c>
      <c r="D242" s="61">
        <f>C242^2</f>
        <v>36</v>
      </c>
      <c r="E242" s="61">
        <f>D242/B242</f>
        <v>0.9</v>
      </c>
      <c r="H242" s="13" t="s">
        <v>194</v>
      </c>
      <c r="I242" s="13">
        <v>0.05</v>
      </c>
      <c r="K242" s="13">
        <v>3</v>
      </c>
      <c r="L242" s="13">
        <f t="shared" ref="L242:L244" si="6">(K242/10)*200</f>
        <v>60</v>
      </c>
    </row>
    <row r="243" spans="1:12" x14ac:dyDescent="0.25">
      <c r="A243" s="61">
        <v>68</v>
      </c>
      <c r="B243" s="61">
        <v>60</v>
      </c>
      <c r="C243" s="61">
        <f t="shared" ref="C243:C245" si="7">A243-B243</f>
        <v>8</v>
      </c>
      <c r="D243" s="61">
        <f t="shared" ref="D243:D245" si="8">C243^2</f>
        <v>64</v>
      </c>
      <c r="E243" s="61">
        <f t="shared" ref="E243:E245" si="9">D243/B243</f>
        <v>1.0666666666666667</v>
      </c>
      <c r="H243" s="13" t="s">
        <v>195</v>
      </c>
      <c r="I243" s="13">
        <f>CHIINV(0.05,3)</f>
        <v>7.8147279032511792</v>
      </c>
      <c r="K243" s="13">
        <v>3</v>
      </c>
      <c r="L243" s="13">
        <f t="shared" si="6"/>
        <v>60</v>
      </c>
    </row>
    <row r="244" spans="1:12" x14ac:dyDescent="0.25">
      <c r="A244" s="61">
        <v>62</v>
      </c>
      <c r="B244" s="61">
        <v>60</v>
      </c>
      <c r="C244" s="61">
        <f t="shared" si="7"/>
        <v>2</v>
      </c>
      <c r="D244" s="61">
        <f t="shared" si="8"/>
        <v>4</v>
      </c>
      <c r="E244" s="61">
        <f t="shared" si="9"/>
        <v>6.6666666666666666E-2</v>
      </c>
      <c r="K244" s="13">
        <v>2</v>
      </c>
      <c r="L244" s="13">
        <f t="shared" si="6"/>
        <v>40</v>
      </c>
    </row>
    <row r="245" spans="1:12" x14ac:dyDescent="0.25">
      <c r="A245" s="61">
        <v>24</v>
      </c>
      <c r="B245" s="61">
        <v>40</v>
      </c>
      <c r="C245" s="61">
        <f t="shared" si="7"/>
        <v>-16</v>
      </c>
      <c r="D245" s="61">
        <f t="shared" si="8"/>
        <v>256</v>
      </c>
      <c r="E245" s="61">
        <f t="shared" si="9"/>
        <v>6.4</v>
      </c>
    </row>
    <row r="246" spans="1:12" x14ac:dyDescent="0.25">
      <c r="A246" s="65" t="s">
        <v>42</v>
      </c>
      <c r="B246" s="66"/>
      <c r="C246" s="66"/>
      <c r="D246" s="66"/>
      <c r="E246" s="66">
        <f>SUM(E242:E245)</f>
        <v>8.4333333333333336</v>
      </c>
    </row>
    <row r="249" spans="1:12" ht="15.75" x14ac:dyDescent="0.25">
      <c r="A249" s="67" t="s">
        <v>199</v>
      </c>
      <c r="B249" s="67"/>
      <c r="C249" s="10"/>
    </row>
    <row r="250" spans="1:12" ht="15.75" x14ac:dyDescent="0.25">
      <c r="A250" s="67" t="s">
        <v>200</v>
      </c>
      <c r="B250" s="67"/>
      <c r="C250" s="10"/>
    </row>
    <row r="251" spans="1:12" ht="15.75" x14ac:dyDescent="0.25">
      <c r="A251" s="67" t="s">
        <v>201</v>
      </c>
      <c r="B251" s="67"/>
      <c r="C251" s="10"/>
    </row>
    <row r="252" spans="1:12" ht="15.75" x14ac:dyDescent="0.25">
      <c r="A252" s="67" t="s">
        <v>202</v>
      </c>
      <c r="B252" s="67"/>
      <c r="C252" s="10"/>
    </row>
    <row r="255" spans="1:12" ht="18.75" x14ac:dyDescent="0.3">
      <c r="A255" s="75" t="s">
        <v>203</v>
      </c>
      <c r="B255" s="76"/>
    </row>
    <row r="256" spans="1:12" x14ac:dyDescent="0.25">
      <c r="H256" s="69" t="s">
        <v>193</v>
      </c>
      <c r="I256" s="69" t="s">
        <v>204</v>
      </c>
    </row>
    <row r="257" spans="1:9" x14ac:dyDescent="0.25">
      <c r="B257" s="66" t="s">
        <v>188</v>
      </c>
      <c r="C257" s="66" t="s">
        <v>189</v>
      </c>
      <c r="D257" s="66" t="s">
        <v>190</v>
      </c>
      <c r="E257" s="66" t="s">
        <v>191</v>
      </c>
      <c r="F257" s="66" t="s">
        <v>192</v>
      </c>
      <c r="H257" s="69" t="s">
        <v>194</v>
      </c>
      <c r="I257" s="69">
        <v>0.05</v>
      </c>
    </row>
    <row r="258" spans="1:9" x14ac:dyDescent="0.25">
      <c r="B258" s="61">
        <v>11</v>
      </c>
      <c r="C258" s="61">
        <v>14</v>
      </c>
      <c r="D258" s="61">
        <f>B258-C258</f>
        <v>-3</v>
      </c>
      <c r="E258" s="61">
        <f>D258^2</f>
        <v>9</v>
      </c>
      <c r="F258" s="61">
        <f>E258/C258</f>
        <v>0.6428571428571429</v>
      </c>
      <c r="H258" s="69" t="s">
        <v>195</v>
      </c>
      <c r="I258" s="69">
        <f>CHIINV(0.05,6)</f>
        <v>12.591587243743978</v>
      </c>
    </row>
    <row r="259" spans="1:9" x14ac:dyDescent="0.25">
      <c r="B259" s="61">
        <v>13</v>
      </c>
      <c r="C259" s="61">
        <v>14</v>
      </c>
      <c r="D259" s="61">
        <f t="shared" ref="D259:D264" si="10">B259-C259</f>
        <v>-1</v>
      </c>
      <c r="E259" s="61">
        <f t="shared" ref="E259:E264" si="11">D259^2</f>
        <v>1</v>
      </c>
      <c r="F259" s="61">
        <f t="shared" ref="F259:F264" si="12">E259/C259</f>
        <v>7.1428571428571425E-2</v>
      </c>
    </row>
    <row r="260" spans="1:9" x14ac:dyDescent="0.25">
      <c r="B260" s="61">
        <v>14</v>
      </c>
      <c r="C260" s="61">
        <v>14</v>
      </c>
      <c r="D260" s="61">
        <f t="shared" si="10"/>
        <v>0</v>
      </c>
      <c r="E260" s="61">
        <f t="shared" si="11"/>
        <v>0</v>
      </c>
      <c r="F260" s="61">
        <f t="shared" si="12"/>
        <v>0</v>
      </c>
    </row>
    <row r="261" spans="1:9" x14ac:dyDescent="0.25">
      <c r="B261" s="61">
        <v>13</v>
      </c>
      <c r="C261" s="61">
        <v>14</v>
      </c>
      <c r="D261" s="61">
        <f t="shared" si="10"/>
        <v>-1</v>
      </c>
      <c r="E261" s="61">
        <f t="shared" si="11"/>
        <v>1</v>
      </c>
      <c r="F261" s="61">
        <f t="shared" si="12"/>
        <v>7.1428571428571425E-2</v>
      </c>
    </row>
    <row r="262" spans="1:9" x14ac:dyDescent="0.25">
      <c r="B262" s="61">
        <v>15</v>
      </c>
      <c r="C262" s="61">
        <v>14</v>
      </c>
      <c r="D262" s="61">
        <f t="shared" si="10"/>
        <v>1</v>
      </c>
      <c r="E262" s="61">
        <f t="shared" si="11"/>
        <v>1</v>
      </c>
      <c r="F262" s="61">
        <f t="shared" si="12"/>
        <v>7.1428571428571425E-2</v>
      </c>
    </row>
    <row r="263" spans="1:9" x14ac:dyDescent="0.25">
      <c r="B263" s="61">
        <v>14</v>
      </c>
      <c r="C263" s="61">
        <v>14</v>
      </c>
      <c r="D263" s="61">
        <f t="shared" si="10"/>
        <v>0</v>
      </c>
      <c r="E263" s="61">
        <f t="shared" si="11"/>
        <v>0</v>
      </c>
      <c r="F263" s="61">
        <f t="shared" si="12"/>
        <v>0</v>
      </c>
    </row>
    <row r="264" spans="1:9" x14ac:dyDescent="0.25">
      <c r="B264" s="61">
        <v>18</v>
      </c>
      <c r="C264" s="61">
        <v>14</v>
      </c>
      <c r="D264" s="61">
        <f t="shared" si="10"/>
        <v>4</v>
      </c>
      <c r="E264" s="61">
        <f t="shared" si="11"/>
        <v>16</v>
      </c>
      <c r="F264" s="61">
        <f t="shared" si="12"/>
        <v>1.1428571428571428</v>
      </c>
    </row>
    <row r="265" spans="1:9" x14ac:dyDescent="0.25">
      <c r="A265" s="68" t="s">
        <v>42</v>
      </c>
      <c r="B265" s="68">
        <f>SUM(B258:B264)</f>
        <v>98</v>
      </c>
      <c r="C265" s="68"/>
      <c r="D265" s="68"/>
      <c r="E265" s="68"/>
      <c r="F265" s="68">
        <f>SUM(F258:F264)</f>
        <v>2</v>
      </c>
    </row>
    <row r="266" spans="1:9" x14ac:dyDescent="0.25">
      <c r="A266" s="68" t="s">
        <v>205</v>
      </c>
      <c r="B266" s="68">
        <f>B265/7</f>
        <v>14</v>
      </c>
    </row>
    <row r="268" spans="1:9" x14ac:dyDescent="0.25">
      <c r="B268" s="70" t="s">
        <v>206</v>
      </c>
      <c r="C268" s="70"/>
      <c r="D268" s="68"/>
    </row>
    <row r="269" spans="1:9" x14ac:dyDescent="0.25">
      <c r="B269" s="70" t="s">
        <v>207</v>
      </c>
      <c r="C269" s="70"/>
      <c r="D269" s="68"/>
    </row>
    <row r="270" spans="1:9" x14ac:dyDescent="0.25">
      <c r="B270" s="70" t="s">
        <v>208</v>
      </c>
      <c r="C270" s="70"/>
      <c r="D270" s="68"/>
    </row>
    <row r="271" spans="1:9" x14ac:dyDescent="0.25">
      <c r="B271" s="70" t="s">
        <v>209</v>
      </c>
      <c r="C271" s="70"/>
      <c r="D271" s="68"/>
    </row>
    <row r="274" spans="1:9" ht="21" x14ac:dyDescent="0.35">
      <c r="A274" s="76" t="s">
        <v>223</v>
      </c>
      <c r="B274" s="76"/>
    </row>
    <row r="276" spans="1:9" x14ac:dyDescent="0.25">
      <c r="B276" s="10" t="s">
        <v>211</v>
      </c>
      <c r="C276" s="10" t="s">
        <v>212</v>
      </c>
      <c r="D276" s="10" t="s">
        <v>42</v>
      </c>
    </row>
    <row r="277" spans="1:9" x14ac:dyDescent="0.25">
      <c r="A277" s="10" t="s">
        <v>210</v>
      </c>
      <c r="B277">
        <v>31</v>
      </c>
      <c r="C277">
        <v>469</v>
      </c>
      <c r="D277">
        <v>500</v>
      </c>
      <c r="H277" s="71" t="s">
        <v>214</v>
      </c>
      <c r="I277" s="71">
        <v>1</v>
      </c>
    </row>
    <row r="278" spans="1:9" x14ac:dyDescent="0.25">
      <c r="A278" s="10" t="s">
        <v>213</v>
      </c>
      <c r="B278">
        <v>185</v>
      </c>
      <c r="C278">
        <v>1315</v>
      </c>
      <c r="D278">
        <v>1500</v>
      </c>
      <c r="H278" s="71" t="s">
        <v>194</v>
      </c>
      <c r="I278" s="71">
        <v>0.05</v>
      </c>
    </row>
    <row r="279" spans="1:9" x14ac:dyDescent="0.25">
      <c r="A279" s="10" t="s">
        <v>42</v>
      </c>
      <c r="B279">
        <f>SUM(B277:B278)</f>
        <v>216</v>
      </c>
      <c r="C279">
        <f>SUM(C277:C278)</f>
        <v>1784</v>
      </c>
      <c r="D279" s="10">
        <v>2000</v>
      </c>
      <c r="H279" s="71" t="s">
        <v>195</v>
      </c>
      <c r="I279" s="71">
        <f>CHIINV(0.05,1)</f>
        <v>3.8414588206941236</v>
      </c>
    </row>
    <row r="282" spans="1:9" x14ac:dyDescent="0.25">
      <c r="A282" s="66" t="s">
        <v>188</v>
      </c>
      <c r="B282" s="66" t="s">
        <v>189</v>
      </c>
      <c r="C282" s="66" t="s">
        <v>190</v>
      </c>
      <c r="D282" s="66" t="s">
        <v>191</v>
      </c>
      <c r="E282" s="66" t="s">
        <v>192</v>
      </c>
      <c r="H282" s="71" t="s">
        <v>196</v>
      </c>
      <c r="I282" s="71" t="s">
        <v>215</v>
      </c>
    </row>
    <row r="283" spans="1:9" x14ac:dyDescent="0.25">
      <c r="A283" s="61">
        <v>31</v>
      </c>
      <c r="B283" s="61">
        <v>54</v>
      </c>
      <c r="C283" s="61">
        <f>A283-B283</f>
        <v>-23</v>
      </c>
      <c r="D283" s="61">
        <f>C283^2</f>
        <v>529</v>
      </c>
      <c r="E283" s="61">
        <f>D283/B283</f>
        <v>9.7962962962962958</v>
      </c>
      <c r="H283" s="71">
        <v>31</v>
      </c>
      <c r="I283" s="71">
        <f>(B279*D277)/D279</f>
        <v>54</v>
      </c>
    </row>
    <row r="284" spans="1:9" x14ac:dyDescent="0.25">
      <c r="A284" s="61">
        <v>469</v>
      </c>
      <c r="B284" s="61">
        <v>446</v>
      </c>
      <c r="C284" s="61">
        <f t="shared" ref="C284:C286" si="13">A284-B284</f>
        <v>23</v>
      </c>
      <c r="D284" s="61">
        <f t="shared" ref="D284:D286" si="14">C284^2</f>
        <v>529</v>
      </c>
      <c r="E284" s="61">
        <f t="shared" ref="E284:E286" si="15">D284/B284</f>
        <v>1.1860986547085202</v>
      </c>
      <c r="H284" s="71">
        <v>469</v>
      </c>
      <c r="I284" s="71">
        <f>(C279*D277)/D279</f>
        <v>446</v>
      </c>
    </row>
    <row r="285" spans="1:9" x14ac:dyDescent="0.25">
      <c r="A285" s="61">
        <v>185</v>
      </c>
      <c r="B285" s="61">
        <v>162</v>
      </c>
      <c r="C285" s="61">
        <f t="shared" si="13"/>
        <v>23</v>
      </c>
      <c r="D285" s="61">
        <f t="shared" si="14"/>
        <v>529</v>
      </c>
      <c r="E285" s="61">
        <f t="shared" si="15"/>
        <v>3.2654320987654319</v>
      </c>
      <c r="H285" s="71">
        <v>185</v>
      </c>
      <c r="I285" s="71">
        <v>162</v>
      </c>
    </row>
    <row r="286" spans="1:9" x14ac:dyDescent="0.25">
      <c r="A286" s="61">
        <v>1315</v>
      </c>
      <c r="B286" s="61">
        <v>1338</v>
      </c>
      <c r="C286" s="61">
        <f t="shared" si="13"/>
        <v>-23</v>
      </c>
      <c r="D286" s="61">
        <f t="shared" si="14"/>
        <v>529</v>
      </c>
      <c r="E286" s="61">
        <f t="shared" si="15"/>
        <v>0.39536621823617341</v>
      </c>
      <c r="H286" s="71">
        <v>1315</v>
      </c>
      <c r="I286" s="71">
        <v>1338</v>
      </c>
    </row>
    <row r="287" spans="1:9" x14ac:dyDescent="0.25">
      <c r="A287" s="10" t="s">
        <v>42</v>
      </c>
      <c r="B287" s="10"/>
      <c r="C287" s="10"/>
      <c r="D287" s="10"/>
      <c r="E287" s="10">
        <f>SUM(E283:E286)</f>
        <v>14.643193268006421</v>
      </c>
    </row>
    <row r="289" spans="1:4" ht="15.75" x14ac:dyDescent="0.25">
      <c r="A289" s="72" t="s">
        <v>216</v>
      </c>
      <c r="B289" s="72"/>
      <c r="C289" s="72"/>
      <c r="D289" s="24"/>
    </row>
    <row r="290" spans="1:4" ht="15.75" x14ac:dyDescent="0.25">
      <c r="A290" s="72" t="s">
        <v>217</v>
      </c>
      <c r="B290" s="72"/>
      <c r="C290" s="72"/>
      <c r="D290" s="24"/>
    </row>
    <row r="291" spans="1:4" ht="15.75" x14ac:dyDescent="0.25">
      <c r="A291" s="72" t="s">
        <v>218</v>
      </c>
      <c r="B291" s="72"/>
      <c r="C291" s="72"/>
      <c r="D291" s="24"/>
    </row>
    <row r="292" spans="1:4" ht="15.75" x14ac:dyDescent="0.25">
      <c r="A292" s="72" t="s">
        <v>219</v>
      </c>
      <c r="B292" s="72"/>
      <c r="C292" s="72"/>
      <c r="D292" s="24"/>
    </row>
    <row r="293" spans="1:4" ht="15.75" x14ac:dyDescent="0.25">
      <c r="A293" s="72" t="s">
        <v>220</v>
      </c>
      <c r="B293" s="72"/>
      <c r="C293" s="72"/>
      <c r="D293" s="24"/>
    </row>
  </sheetData>
  <conditionalFormatting sqref="A276:D27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ED5E-E608-40AD-ACB0-F3F2BFBF0366}">
  <dimension ref="A1"/>
  <sheetViews>
    <sheetView workbookViewId="0">
      <selection activeCell="L5" sqref="L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Farhana</dc:creator>
  <cp:lastModifiedBy>Farhana</cp:lastModifiedBy>
  <dcterms:created xsi:type="dcterms:W3CDTF">2022-01-17T09:13:20Z</dcterms:created>
  <dcterms:modified xsi:type="dcterms:W3CDTF">2022-01-31T11:03:34Z</dcterms:modified>
</cp:coreProperties>
</file>